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1"/>
  </bookViews>
  <sheets>
    <sheet name="Règles" sheetId="1" r:id="rId1"/>
    <sheet name="Cara 50m D1" sheetId="2" r:id="rId2"/>
    <sheet name="Cara 50m D2" sheetId="3" r:id="rId3"/>
    <sheet name="Cara 50m D3" sheetId="4" r:id="rId4"/>
    <sheet name="Cara 50m 13-16 ans" sheetId="5" r:id="rId5"/>
    <sheet name="Cara 50m Excellence" sheetId="6" r:id="rId6"/>
    <sheet name="Cara 50m Honneur" sheetId="7" r:id="rId7"/>
    <sheet name="Cara 50m Promotion" sheetId="8" r:id="rId8"/>
    <sheet name="Feuil1" sheetId="9" r:id="rId9"/>
  </sheets>
  <definedNames>
    <definedName name="_xlnm.Print_Area" localSheetId="4">'Cara 50m 13-16 ans'!$A$1:$K$14</definedName>
    <definedName name="_xlnm.Print_Area" localSheetId="1">'Cara 50m D1'!$A$1:$K$8</definedName>
    <definedName name="_xlnm.Print_Area" localSheetId="2">'Cara 50m D2'!$A$1:$K$23</definedName>
    <definedName name="_xlnm.Print_Area" localSheetId="3">'Cara 50m D3'!$A$1:$K$27</definedName>
    <definedName name="_xlnm.Print_Area" localSheetId="5">'Cara 50m Excellence'!$A$1:$K$13</definedName>
    <definedName name="_xlnm.Print_Area" localSheetId="6">'Cara 50m Honneur'!$A$1:$K$12</definedName>
    <definedName name="_xlnm.Print_Area" localSheetId="7">'Cara 50m Promotion'!$A$1:$K$17</definedName>
    <definedName name="_xlnm.Print_Area">'Cara 50m 13-16 ans'!$A$1:$K$14</definedName>
    <definedName name="_xlnm.Print_Area_1">'Cara 50m D1'!$A$1:$K$8</definedName>
    <definedName name="_xlnm.Print_Area_2">'Cara 50m D2'!$A$1:$K$23</definedName>
    <definedName name="_xlnm.Print_Area_3">'Cara 50m D3'!$A$1:$K$27</definedName>
    <definedName name="_xlnm.Print_Area_4">'Cara 50m Excellence'!$A$1:$K$13</definedName>
    <definedName name="_xlnm.Print_Area_5">'Cara 50m Honneur'!$A$1:$K$12</definedName>
    <definedName name="_xlnm.Print_Area_6">'Cara 50m Promotion'!$A$1:$K$17</definedName>
  </definedNames>
  <calcPr fullCalcOnLoad="1"/>
</workbook>
</file>

<file path=xl/sharedStrings.xml><?xml version="1.0" encoding="utf-8"?>
<sst xmlns="http://schemas.openxmlformats.org/spreadsheetml/2006/main" count="508" uniqueCount="158">
  <si>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</si>
  <si>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</si>
  <si>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</si>
  <si>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</si>
  <si>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</si>
  <si>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</si>
  <si>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</si>
  <si>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</si>
  <si>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</si>
  <si>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</si>
  <si>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</si>
  <si>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</si>
  <si>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</si>
  <si>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</si>
  <si>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</si>
  <si>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</si>
  <si>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</si>
  <si>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resultats 50m "n° dep" (resultats 50m-75")</t>
  </si>
  <si>
    <r>
      <t xml:space="preserve">Individuels </t>
    </r>
    <r>
      <rPr>
        <b/>
        <sz val="12"/>
        <rFont val="Arial"/>
        <family val="2"/>
      </rPr>
      <t xml:space="preserve"> </t>
    </r>
  </si>
  <si>
    <t>Carabine 50m  -  1° DIV</t>
  </si>
  <si>
    <t xml:space="preserve">Carabine 50m   -  1° DIV </t>
  </si>
  <si>
    <t>CHAMPIONNAT ÉTÉ</t>
  </si>
  <si>
    <t>SCORE FINALE ÉTÉ</t>
  </si>
  <si>
    <t>Equipes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</si>
  <si>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</si>
  <si>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</si>
  <si>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</si>
  <si>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</si>
  <si>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</si>
  <si>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</si>
  <si>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</si>
  <si>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</si>
  <si>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</si>
  <si>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ville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</si>
  <si>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</si>
  <si>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</si>
  <si>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</si>
  <si>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</si>
  <si>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</si>
  <si>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</si>
  <si>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</si>
  <si>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Sainte-Savine</t>
  </si>
  <si>
    <t>GRANDSEIGNE Tommy</t>
  </si>
  <si>
    <t>POZZOBON Christope</t>
  </si>
  <si>
    <t>FISCHER Delphine</t>
  </si>
  <si>
    <t>FRANCOIS Guylain</t>
  </si>
  <si>
    <t>Remilly-Aillicourt</t>
  </si>
  <si>
    <t>BLONDEAU  DANIEL</t>
  </si>
  <si>
    <t>POZZOBON Christophe</t>
  </si>
  <si>
    <t>CHASSERY Christian</t>
  </si>
  <si>
    <t>Charleville-Mézières</t>
  </si>
  <si>
    <t>HENON ROBERT</t>
  </si>
  <si>
    <r>
      <t>Individuels</t>
    </r>
    <r>
      <rPr>
        <b/>
        <sz val="12"/>
        <rFont val="Arial"/>
        <family val="2"/>
      </rPr>
      <t xml:space="preserve">  </t>
    </r>
  </si>
  <si>
    <t>Carabine 50m  -  2° DIV</t>
  </si>
  <si>
    <t xml:space="preserve">Carabine 50m   -  2° DIV </t>
  </si>
  <si>
    <t>RAVIGNEAUX Sébastien</t>
  </si>
  <si>
    <t>VOILLEQUIN Josselin</t>
  </si>
  <si>
    <t>PIERSON Bruno</t>
  </si>
  <si>
    <t>LEVEQUE Bernadette</t>
  </si>
  <si>
    <t>VOILEQUIN Josselin</t>
  </si>
  <si>
    <t>Rimogne</t>
  </si>
  <si>
    <t>BALON CLEMENT</t>
  </si>
  <si>
    <t>MIOTTI MARION</t>
  </si>
  <si>
    <t>FERRE Jerome</t>
  </si>
  <si>
    <t>MINJEAU  CAROLINE</t>
  </si>
  <si>
    <t>MORGEON  CHRISTELLE</t>
  </si>
  <si>
    <t>MINJEAU  JEAN-MICHEL</t>
  </si>
  <si>
    <t>PONTOISE  DOMINIQUE</t>
  </si>
  <si>
    <t>Rocroi</t>
  </si>
  <si>
    <t>PETITDAN FLORENTIN</t>
  </si>
  <si>
    <t>ITUCCI ROBERT</t>
  </si>
  <si>
    <t>PETITDAN Bruno</t>
  </si>
  <si>
    <t>FERRE JEROME</t>
  </si>
  <si>
    <t>MELIN  FABRICE</t>
  </si>
  <si>
    <t>Thin-le-Moutier</t>
  </si>
  <si>
    <t>BOCQUET PHILIPPE</t>
  </si>
  <si>
    <t>Prix-les-Mézières</t>
  </si>
  <si>
    <t>PERIN PASCAL</t>
  </si>
  <si>
    <t>DRAPIER PASCAL</t>
  </si>
  <si>
    <t>BONZANO Bastien</t>
  </si>
  <si>
    <t>OLIVIER JEAN-LOUP</t>
  </si>
  <si>
    <r>
      <t>Individuels</t>
    </r>
    <r>
      <rPr>
        <b/>
        <sz val="12"/>
        <rFont val="Arial"/>
        <family val="2"/>
      </rPr>
      <t xml:space="preserve"> </t>
    </r>
  </si>
  <si>
    <t>Carabine 50m  -  3° DIV</t>
  </si>
  <si>
    <t xml:space="preserve">Carabine 50m   -  3° DIV </t>
  </si>
  <si>
    <t>BISTON Helene</t>
  </si>
  <si>
    <t>CHENET Clément</t>
  </si>
  <si>
    <t>PIRE Gerard</t>
  </si>
  <si>
    <t>BISTON Christophe</t>
  </si>
  <si>
    <t>COLSOULLE Benoit</t>
  </si>
  <si>
    <t>Rimogne 1</t>
  </si>
  <si>
    <t>ALARDAIN Christophe</t>
  </si>
  <si>
    <t>SINGERY Alexis</t>
  </si>
  <si>
    <t>HUREL Francis</t>
  </si>
  <si>
    <t>MIOTTI Adeline</t>
  </si>
  <si>
    <t>Rimogne 2</t>
  </si>
  <si>
    <t>LARUE QUENTIN</t>
  </si>
  <si>
    <t>BAUDY LUCIEN</t>
  </si>
  <si>
    <t>BENOIT MATHIEU</t>
  </si>
  <si>
    <t>RIOLFI JEAN</t>
  </si>
  <si>
    <t>BAUDIER Franck</t>
  </si>
  <si>
    <t>TAGIYEV Fuad</t>
  </si>
  <si>
    <t>LAILLIER Gilbert</t>
  </si>
  <si>
    <t>LHOMME Jacques</t>
  </si>
  <si>
    <t>NOE Pierre</t>
  </si>
  <si>
    <t>HUREL FRANCIS</t>
  </si>
  <si>
    <t>Renwez 1</t>
  </si>
  <si>
    <t>HOUDINET Matthieu</t>
  </si>
  <si>
    <t>CHOPPLET ALAN</t>
  </si>
  <si>
    <t>LEDOUX FREDERIC</t>
  </si>
  <si>
    <t>BORCA LEO</t>
  </si>
  <si>
    <t>Bogny-sur-Meuse</t>
  </si>
  <si>
    <t>BADRE Julianne</t>
  </si>
  <si>
    <t>PLACIDO Manuel</t>
  </si>
  <si>
    <t>LEFEVRE Anthony</t>
  </si>
  <si>
    <t>BILET Emmanuel</t>
  </si>
  <si>
    <t>MIOTTI ADELINE</t>
  </si>
  <si>
    <t>Renwez 2</t>
  </si>
  <si>
    <t>GAULIER Laëtitia</t>
  </si>
  <si>
    <t>MOREAU GERALD</t>
  </si>
  <si>
    <t>BORCA Stephane</t>
  </si>
  <si>
    <t>ALARDAIN CHRISTOPHE</t>
  </si>
  <si>
    <t>SINGERY ALEXIS</t>
  </si>
  <si>
    <t>BOCQUET Corentin</t>
  </si>
  <si>
    <t>NOE PIERRE</t>
  </si>
  <si>
    <t>Renwez</t>
  </si>
  <si>
    <t>BEUVIERE JEREMY</t>
  </si>
  <si>
    <t>LHOMME JACQUES</t>
  </si>
  <si>
    <t>LAILLIER GILBERT</t>
  </si>
  <si>
    <t>LESIEUR Christophe</t>
  </si>
  <si>
    <t>Carabine 50m  -  13-16 ans Goût</t>
  </si>
  <si>
    <t>Carabine 50m   -  13-16 ans Goût</t>
  </si>
  <si>
    <t>VERDURE Valentine</t>
  </si>
  <si>
    <t>GOHLKE  Alexandra</t>
  </si>
  <si>
    <t>ETIENNE Doreen</t>
  </si>
  <si>
    <t>BISTON Melissa</t>
  </si>
  <si>
    <t>QUIMPER MERYN</t>
  </si>
  <si>
    <t>DELILLE Théo</t>
  </si>
  <si>
    <t>LESIEUR JULES</t>
  </si>
  <si>
    <t>VILLEMIN Roxane</t>
  </si>
  <si>
    <t>Carabine 50m  -  EXCELLENCE</t>
  </si>
  <si>
    <t>Carabine 50m   -  EXCELLENCE</t>
  </si>
  <si>
    <t>Carabine 50m  -  HONNEUR</t>
  </si>
  <si>
    <t>Carabine 50m   -  HONNEUR</t>
  </si>
  <si>
    <t>AURIAC DAVID</t>
  </si>
  <si>
    <t>Carabine 50m  -  PROMOTION</t>
  </si>
  <si>
    <t xml:space="preserve">Carabine 50m   -  PROMOTION </t>
  </si>
  <si>
    <t>PLACIDO MANUEL</t>
  </si>
  <si>
    <t>PAYON ERIC</t>
  </si>
  <si>
    <t>NONON BENJAMIN</t>
  </si>
  <si>
    <t>BILET EMMANUEL</t>
  </si>
  <si>
    <t>POIROT Gilles</t>
  </si>
  <si>
    <t>BARBAISE Isabelle</t>
  </si>
  <si>
    <t>LAINIER James</t>
  </si>
  <si>
    <t>Montigny-le-Roi</t>
  </si>
  <si>
    <t>JACQUINOT Jean Pierre</t>
  </si>
  <si>
    <t>DE MONTARBY Victorien</t>
  </si>
  <si>
    <t>FRENOUX Mathis</t>
  </si>
  <si>
    <t>FRENOUX Luc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</si>
</sst>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9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7" fillId="2" borderId="1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left" vertical="center"/>
      <protection/>
    </xf>
    <xf numFmtId="164" fontId="8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5" fillId="2" borderId="2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9" fillId="3" borderId="0" xfId="20" applyFont="1" applyFill="1" applyAlignment="1" applyProtection="1">
      <alignment horizontal="center" vertical="center"/>
      <protection/>
    </xf>
    <xf numFmtId="164" fontId="10" fillId="2" borderId="1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vertical="center"/>
      <protection/>
    </xf>
    <xf numFmtId="164" fontId="7" fillId="2" borderId="0" xfId="20" applyFont="1" applyFill="1" applyBorder="1" applyAlignment="1" applyProtection="1">
      <alignment horizontal="left" vertical="center"/>
      <protection/>
    </xf>
    <xf numFmtId="164" fontId="5" fillId="2" borderId="0" xfId="20" applyFont="1" applyFill="1" applyBorder="1" applyAlignment="1" applyProtection="1">
      <alignment horizontal="left" vertical="center"/>
      <protection/>
    </xf>
    <xf numFmtId="164" fontId="11" fillId="2" borderId="3" xfId="20" applyFont="1" applyFill="1" applyBorder="1" applyAlignment="1" applyProtection="1">
      <alignment horizontal="center" vertical="center"/>
      <protection/>
    </xf>
    <xf numFmtId="164" fontId="11" fillId="2" borderId="3" xfId="20" applyFont="1" applyFill="1" applyBorder="1" applyAlignment="1" applyProtection="1">
      <alignment horizontal="center" vertical="center" wrapText="1"/>
      <protection/>
    </xf>
    <xf numFmtId="164" fontId="12" fillId="2" borderId="0" xfId="20" applyFont="1" applyFill="1" applyBorder="1" applyAlignment="1" applyProtection="1">
      <alignment horizontal="left" vertical="center"/>
      <protection/>
    </xf>
    <xf numFmtId="164" fontId="5" fillId="2" borderId="0" xfId="20" applyFont="1" applyFill="1" applyBorder="1" applyAlignment="1" applyProtection="1">
      <alignment vertical="center"/>
      <protection/>
    </xf>
    <xf numFmtId="164" fontId="9" fillId="0" borderId="3" xfId="20" applyFont="1" applyBorder="1" applyAlignment="1" applyProtection="1">
      <alignment horizontal="center" vertical="center"/>
      <protection/>
    </xf>
    <xf numFmtId="164" fontId="9" fillId="0" borderId="3" xfId="20" applyFont="1" applyBorder="1" applyAlignment="1" applyProtection="1">
      <alignment horizontal="center" vertical="center" wrapText="1"/>
      <protection/>
    </xf>
    <xf numFmtId="164" fontId="9" fillId="2" borderId="4" xfId="20" applyFont="1" applyFill="1" applyBorder="1" applyAlignment="1" applyProtection="1">
      <alignment horizontal="center" vertical="center" wrapText="1"/>
      <protection/>
    </xf>
    <xf numFmtId="164" fontId="9" fillId="2" borderId="5" xfId="20" applyFont="1" applyFill="1" applyBorder="1" applyAlignment="1" applyProtection="1">
      <alignment horizontal="center" vertical="center" wrapText="1"/>
      <protection/>
    </xf>
    <xf numFmtId="164" fontId="9" fillId="2" borderId="3" xfId="20" applyFont="1" applyFill="1" applyBorder="1" applyAlignment="1" applyProtection="1">
      <alignment horizontal="center" vertical="center" wrapText="1"/>
      <protection/>
    </xf>
    <xf numFmtId="164" fontId="2" fillId="0" borderId="0" xfId="21" applyProtection="1">
      <alignment/>
      <protection locked="0"/>
    </xf>
    <xf numFmtId="164" fontId="2" fillId="0" borderId="0" xfId="21" applyProtection="1">
      <alignment/>
      <protection/>
    </xf>
    <xf numFmtId="164" fontId="0" fillId="0" borderId="0" xfId="0" applyAlignment="1" applyProtection="1">
      <alignment/>
      <protection/>
    </xf>
    <xf numFmtId="164" fontId="14" fillId="3" borderId="0" xfId="20" applyFont="1" applyFill="1" applyAlignment="1" applyProtection="1">
      <alignment horizontal="center" vertical="center"/>
      <protection/>
    </xf>
    <xf numFmtId="164" fontId="11" fillId="2" borderId="3" xfId="0" applyFont="1" applyFill="1" applyBorder="1" applyAlignment="1" applyProtection="1">
      <alignment horizontal="center" vertical="center" wrapText="1"/>
      <protection/>
    </xf>
    <xf numFmtId="164" fontId="9" fillId="2" borderId="3" xfId="0" applyFont="1" applyFill="1" applyBorder="1" applyAlignment="1" applyProtection="1">
      <alignment horizontal="center" vertical="center" wrapText="1"/>
      <protection/>
    </xf>
    <xf numFmtId="164" fontId="11" fillId="0" borderId="3" xfId="20" applyFont="1" applyBorder="1" applyAlignment="1" applyProtection="1">
      <alignment horizontal="center" vertical="center"/>
      <protection/>
    </xf>
    <xf numFmtId="164" fontId="2" fillId="4" borderId="0" xfId="21" applyFill="1" applyProtection="1">
      <alignment/>
      <protection locked="0"/>
    </xf>
    <xf numFmtId="164" fontId="10" fillId="2" borderId="1" xfId="20" applyFont="1" applyFill="1" applyBorder="1" applyAlignment="1" applyProtection="1">
      <alignment vertical="center"/>
      <protection/>
    </xf>
    <xf numFmtId="164" fontId="9" fillId="0" borderId="0" xfId="20" applyFont="1" applyBorder="1" applyAlignment="1" applyProtection="1">
      <alignment horizontal="center" vertical="center"/>
      <protection/>
    </xf>
    <xf numFmtId="164" fontId="15" fillId="0" borderId="0" xfId="20" applyFont="1" applyBorder="1" applyAlignment="1" applyProtection="1">
      <alignment horizontal="right" vertical="center"/>
      <protection/>
    </xf>
    <xf numFmtId="164" fontId="16" fillId="0" borderId="0" xfId="20" applyFont="1" applyBorder="1" applyAlignment="1" applyProtection="1">
      <alignment horizontal="right" vertical="center" wrapText="1"/>
      <protection/>
    </xf>
    <xf numFmtId="164" fontId="9" fillId="0" borderId="0" xfId="2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les de Résultats Hiver Pistolet" xfId="20"/>
    <cellStyle name="Excel Built-in Normal" xfId="21"/>
  </cellStyles>
  <dxfs count="1">
    <dxf>
      <font>
        <b val="0"/>
        <i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7">
      <selection activeCell="F22" sqref="F22"/>
    </sheetView>
  </sheetViews>
  <sheetFormatPr defaultColWidth="11.421875" defaultRowHeight="12.75"/>
  <cols>
    <col min="1" max="1" width="10.7109375" style="1" customWidth="1"/>
    <col min="2" max="2" width="19.8515625" style="1" customWidth="1"/>
    <col min="3" max="16384" width="10.7109375" style="1" customWidth="1"/>
  </cols>
  <sheetData>
    <row r="3" spans="1:3" ht="12.75">
      <c r="A3" s="2" t="s">
        <v>0</v>
      </c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 t="s">
        <v>1</v>
      </c>
      <c r="B6" s="4" t="s">
        <v>2</v>
      </c>
      <c r="C6" s="3" t="s">
        <v>3</v>
      </c>
    </row>
    <row r="7" spans="1:3" ht="12.75">
      <c r="A7" s="3"/>
      <c r="B7" s="3"/>
      <c r="C7" s="3"/>
    </row>
    <row r="8" spans="1:3" ht="12.75">
      <c r="A8" s="3" t="s">
        <v>1</v>
      </c>
      <c r="B8" s="4" t="s">
        <v>4</v>
      </c>
      <c r="C8" s="3" t="s">
        <v>5</v>
      </c>
    </row>
    <row r="9" spans="1:3" ht="12.75">
      <c r="A9" s="3"/>
      <c r="B9" s="3"/>
      <c r="C9" s="3"/>
    </row>
    <row r="10" spans="1:3" ht="12.75">
      <c r="A10" s="3" t="s">
        <v>1</v>
      </c>
      <c r="B10" s="4" t="s">
        <v>6</v>
      </c>
      <c r="C10" s="3" t="s">
        <v>7</v>
      </c>
    </row>
    <row r="11" spans="1:3" ht="12.75">
      <c r="A11" s="3"/>
      <c r="B11" s="3"/>
      <c r="C11" s="3"/>
    </row>
    <row r="12" spans="1:3" ht="12.75">
      <c r="A12" s="3" t="s">
        <v>1</v>
      </c>
      <c r="B12" s="4" t="s">
        <v>8</v>
      </c>
      <c r="C12" s="3" t="s">
        <v>9</v>
      </c>
    </row>
    <row r="13" spans="1:3" ht="12.75">
      <c r="A13" s="3"/>
      <c r="B13" s="3"/>
      <c r="C13" s="3"/>
    </row>
    <row r="14" spans="1:3" ht="12.75">
      <c r="A14" s="3" t="s">
        <v>1</v>
      </c>
      <c r="B14" s="4" t="s">
        <v>10</v>
      </c>
      <c r="C14" s="3" t="s">
        <v>11</v>
      </c>
    </row>
    <row r="15" spans="1:3" ht="12.75">
      <c r="A15" s="3"/>
      <c r="B15" s="3"/>
      <c r="C15" s="3" t="s">
        <v>12</v>
      </c>
    </row>
    <row r="16" spans="1:3" ht="12.75">
      <c r="A16" s="3"/>
      <c r="B16" s="3"/>
      <c r="C16" s="3"/>
    </row>
    <row r="17" spans="1:3" ht="12.75">
      <c r="A17" s="3"/>
      <c r="B17" s="4"/>
      <c r="C17" s="3"/>
    </row>
    <row r="18" spans="1:3" ht="12.75">
      <c r="A18" s="3"/>
      <c r="B18" s="3"/>
      <c r="C18" s="3"/>
    </row>
    <row r="19" spans="1:3" ht="12.75">
      <c r="A19" s="3" t="s">
        <v>13</v>
      </c>
      <c r="B19" s="4" t="s">
        <v>14</v>
      </c>
      <c r="C19" s="3" t="s">
        <v>15</v>
      </c>
    </row>
    <row r="20" spans="1:3" ht="12.75">
      <c r="A20" s="3"/>
      <c r="B20" s="3"/>
      <c r="C20" s="3"/>
    </row>
    <row r="21" spans="1:3" ht="12.75">
      <c r="A21" s="3"/>
      <c r="B21" s="4" t="s">
        <v>16</v>
      </c>
      <c r="C21" s="3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3"/>
  <sheetViews>
    <sheetView tabSelected="1" zoomScale="83" zoomScaleNormal="83" workbookViewId="0" topLeftCell="A1">
      <selection activeCell="F33" sqref="F33"/>
    </sheetView>
  </sheetViews>
  <sheetFormatPr defaultColWidth="11.421875" defaultRowHeight="12.75"/>
  <cols>
    <col min="1" max="1" width="6.421875" style="1" customWidth="1"/>
    <col min="2" max="2" width="21.00390625" style="1" customWidth="1"/>
    <col min="3" max="3" width="26.57421875" style="1" customWidth="1"/>
    <col min="4" max="5" width="10.7109375" style="1" customWidth="1"/>
    <col min="6" max="6" width="8.57421875" style="1" customWidth="1"/>
    <col min="7" max="7" width="4.140625" style="1" customWidth="1"/>
    <col min="8" max="8" width="8.28125" style="1" customWidth="1"/>
    <col min="9" max="9" width="4.28125" style="1" customWidth="1"/>
    <col min="10" max="10" width="6.140625" style="1" customWidth="1"/>
    <col min="11" max="11" width="10.7109375" style="1" customWidth="1"/>
    <col min="12" max="12" width="2.7109375" style="1" customWidth="1"/>
    <col min="13" max="13" width="6.7109375" style="1" customWidth="1"/>
    <col min="14" max="14" width="5.00390625" style="1" customWidth="1"/>
    <col min="15" max="15" width="16.57421875" style="1" customWidth="1"/>
    <col min="16" max="16" width="23.140625" style="1" customWidth="1"/>
    <col min="17" max="17" width="23.00390625" style="1" customWidth="1"/>
    <col min="18" max="19" width="23.57421875" style="1" customWidth="1"/>
    <col min="20" max="16384" width="10.7109375" style="1" customWidth="1"/>
  </cols>
  <sheetData>
    <row r="1" spans="1:22" ht="12.75">
      <c r="A1" s="5" t="s">
        <v>18</v>
      </c>
      <c r="B1" s="6"/>
      <c r="C1" s="7" t="s">
        <v>19</v>
      </c>
      <c r="D1" s="8"/>
      <c r="E1" s="8"/>
      <c r="F1" s="8"/>
      <c r="G1" s="8"/>
      <c r="H1" s="8"/>
      <c r="I1" s="9"/>
      <c r="J1" s="10"/>
      <c r="K1" s="11"/>
      <c r="L1" s="12"/>
      <c r="M1" s="13" t="s">
        <v>20</v>
      </c>
      <c r="N1" s="8"/>
      <c r="O1" s="14"/>
      <c r="P1" s="6"/>
      <c r="Q1" s="6"/>
      <c r="R1" s="6"/>
      <c r="S1" s="6"/>
      <c r="T1" s="8"/>
      <c r="U1" s="8"/>
      <c r="V1" s="8"/>
    </row>
    <row r="2" spans="1:22" ht="24" customHeight="1">
      <c r="A2" s="15"/>
      <c r="B2" s="16"/>
      <c r="C2" s="16"/>
      <c r="D2" s="9"/>
      <c r="E2" s="9"/>
      <c r="F2" s="17" t="s">
        <v>21</v>
      </c>
      <c r="G2" s="17"/>
      <c r="H2" s="17"/>
      <c r="I2" s="17"/>
      <c r="J2" s="17"/>
      <c r="K2" s="18" t="s">
        <v>22</v>
      </c>
      <c r="L2" s="12"/>
      <c r="M2" s="19" t="s">
        <v>23</v>
      </c>
      <c r="N2" s="9"/>
      <c r="O2" s="20"/>
      <c r="P2" s="16"/>
      <c r="Q2" s="16"/>
      <c r="R2" s="16"/>
      <c r="S2" s="16"/>
      <c r="T2" s="9"/>
      <c r="U2" s="9"/>
      <c r="V2" s="9"/>
    </row>
    <row r="3" spans="1:22" ht="12.75">
      <c r="A3" s="21" t="s">
        <v>2</v>
      </c>
      <c r="B3" s="21" t="s">
        <v>24</v>
      </c>
      <c r="C3" s="21" t="s">
        <v>25</v>
      </c>
      <c r="D3" s="22" t="s">
        <v>26</v>
      </c>
      <c r="E3" s="22" t="s">
        <v>27</v>
      </c>
      <c r="F3" s="23" t="s">
        <v>28</v>
      </c>
      <c r="G3" s="24" t="s">
        <v>29</v>
      </c>
      <c r="H3" s="23" t="s">
        <v>30</v>
      </c>
      <c r="I3" s="24" t="s">
        <v>29</v>
      </c>
      <c r="J3" s="25" t="s">
        <v>31</v>
      </c>
      <c r="K3" s="18"/>
      <c r="L3" s="12"/>
      <c r="M3" s="21" t="s">
        <v>32</v>
      </c>
      <c r="N3" s="21" t="s">
        <v>2</v>
      </c>
      <c r="O3" s="21" t="s">
        <v>33</v>
      </c>
      <c r="P3" s="21" t="s">
        <v>34</v>
      </c>
      <c r="Q3" s="21" t="s">
        <v>35</v>
      </c>
      <c r="R3" s="21" t="s">
        <v>36</v>
      </c>
      <c r="S3" s="21" t="s">
        <v>37</v>
      </c>
      <c r="T3" s="22" t="s">
        <v>38</v>
      </c>
      <c r="U3" s="22" t="s">
        <v>39</v>
      </c>
      <c r="V3" s="21" t="s">
        <v>40</v>
      </c>
    </row>
    <row r="4" spans="1:22" ht="12.75">
      <c r="A4" s="26">
        <v>10</v>
      </c>
      <c r="B4" s="26" t="s">
        <v>41</v>
      </c>
      <c r="C4" s="26" t="s">
        <v>42</v>
      </c>
      <c r="D4" s="26">
        <v>1981</v>
      </c>
      <c r="E4" s="26">
        <v>96664141</v>
      </c>
      <c r="F4" s="26">
        <v>289</v>
      </c>
      <c r="G4" s="26">
        <v>1</v>
      </c>
      <c r="H4" s="26">
        <f>96+96+97</f>
        <v>289</v>
      </c>
      <c r="I4" s="26">
        <v>1</v>
      </c>
      <c r="J4" s="27">
        <f aca="true" t="shared" si="0" ref="J4:J10">F4+H4</f>
        <v>578</v>
      </c>
      <c r="K4" s="26"/>
      <c r="L4" s="26"/>
      <c r="M4" s="26"/>
      <c r="N4" s="26">
        <v>10</v>
      </c>
      <c r="O4" s="26" t="s">
        <v>41</v>
      </c>
      <c r="P4" s="26" t="s">
        <v>42</v>
      </c>
      <c r="Q4" s="26" t="s">
        <v>43</v>
      </c>
      <c r="R4" s="26" t="s">
        <v>44</v>
      </c>
      <c r="S4" s="26" t="s">
        <v>45</v>
      </c>
      <c r="T4" s="26">
        <f>289+284+283</f>
        <v>856</v>
      </c>
      <c r="U4" s="26">
        <f>289+285+285</f>
        <v>859</v>
      </c>
      <c r="V4" s="28">
        <f>T4+U4</f>
        <v>1715</v>
      </c>
    </row>
    <row r="5" spans="1:22" ht="12.75">
      <c r="A5" s="26">
        <v>8</v>
      </c>
      <c r="B5" s="26" t="s">
        <v>46</v>
      </c>
      <c r="C5" s="26" t="s">
        <v>47</v>
      </c>
      <c r="D5" s="26">
        <v>1957</v>
      </c>
      <c r="E5" s="26">
        <v>21575</v>
      </c>
      <c r="F5" s="26">
        <f>93+97+98</f>
        <v>288</v>
      </c>
      <c r="G5" s="26"/>
      <c r="H5" s="26">
        <f>95+95+97</f>
        <v>287</v>
      </c>
      <c r="I5" s="26"/>
      <c r="J5" s="27">
        <f t="shared" si="0"/>
        <v>575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>
        <f aca="true" t="shared" si="1" ref="V5:V36">T5+U5</f>
        <v>0</v>
      </c>
    </row>
    <row r="6" spans="1:22" ht="12.75">
      <c r="A6" s="26">
        <v>10</v>
      </c>
      <c r="B6" s="26" t="s">
        <v>41</v>
      </c>
      <c r="C6" s="26" t="s">
        <v>45</v>
      </c>
      <c r="D6" s="26">
        <v>1958</v>
      </c>
      <c r="E6" s="26">
        <v>96671771</v>
      </c>
      <c r="F6" s="26">
        <v>282</v>
      </c>
      <c r="G6" s="26">
        <v>1</v>
      </c>
      <c r="H6" s="26">
        <f>92+98+95</f>
        <v>285</v>
      </c>
      <c r="I6" s="26">
        <v>1</v>
      </c>
      <c r="J6" s="27">
        <f t="shared" si="0"/>
        <v>567</v>
      </c>
      <c r="K6" s="26"/>
      <c r="L6" s="26">
        <v>95</v>
      </c>
      <c r="M6" s="26"/>
      <c r="N6" s="26"/>
      <c r="O6" s="26"/>
      <c r="P6" s="26"/>
      <c r="Q6" s="26"/>
      <c r="R6" s="26"/>
      <c r="S6" s="26"/>
      <c r="T6" s="26"/>
      <c r="U6" s="26"/>
      <c r="V6" s="28">
        <f t="shared" si="1"/>
        <v>0</v>
      </c>
    </row>
    <row r="7" spans="1:22" ht="12.75">
      <c r="A7" s="26">
        <v>10</v>
      </c>
      <c r="B7" s="26" t="s">
        <v>41</v>
      </c>
      <c r="C7" s="26" t="s">
        <v>44</v>
      </c>
      <c r="D7" s="26">
        <v>1973</v>
      </c>
      <c r="E7" s="26">
        <v>50089131</v>
      </c>
      <c r="F7" s="26">
        <v>283</v>
      </c>
      <c r="G7" s="26">
        <v>1</v>
      </c>
      <c r="H7" s="26">
        <f>96+95+94</f>
        <v>285</v>
      </c>
      <c r="I7" s="26">
        <v>1</v>
      </c>
      <c r="J7" s="27">
        <f t="shared" si="0"/>
        <v>568</v>
      </c>
      <c r="K7" s="26"/>
      <c r="L7" s="26">
        <v>94</v>
      </c>
      <c r="M7" s="26"/>
      <c r="N7" s="26"/>
      <c r="O7" s="26"/>
      <c r="P7" s="26"/>
      <c r="Q7" s="26"/>
      <c r="R7" s="26"/>
      <c r="S7" s="26"/>
      <c r="T7" s="26"/>
      <c r="U7" s="26"/>
      <c r="V7" s="28">
        <f t="shared" si="1"/>
        <v>0</v>
      </c>
    </row>
    <row r="8" spans="1:22" ht="12.75">
      <c r="A8" s="26">
        <v>10</v>
      </c>
      <c r="B8" s="26" t="s">
        <v>41</v>
      </c>
      <c r="C8" s="26" t="s">
        <v>48</v>
      </c>
      <c r="D8" s="26">
        <v>1997</v>
      </c>
      <c r="E8" s="26">
        <v>96658459</v>
      </c>
      <c r="F8" s="26">
        <v>284</v>
      </c>
      <c r="G8" s="26">
        <v>1</v>
      </c>
      <c r="H8" s="26">
        <f>93+94+94</f>
        <v>281</v>
      </c>
      <c r="I8" s="26">
        <v>1</v>
      </c>
      <c r="J8" s="27">
        <f t="shared" si="0"/>
        <v>565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8">
        <f t="shared" si="1"/>
        <v>0</v>
      </c>
    </row>
    <row r="9" spans="1:22" ht="12.75">
      <c r="A9" s="26">
        <v>10</v>
      </c>
      <c r="B9" s="26" t="s">
        <v>41</v>
      </c>
      <c r="C9" s="26" t="s">
        <v>49</v>
      </c>
      <c r="D9" s="26">
        <v>1958</v>
      </c>
      <c r="E9" s="26">
        <v>96660458</v>
      </c>
      <c r="F9" s="26">
        <v>287</v>
      </c>
      <c r="G9" s="26"/>
      <c r="H9" s="26">
        <f>94+89+94</f>
        <v>277</v>
      </c>
      <c r="I9" s="26"/>
      <c r="J9" s="27">
        <f t="shared" si="0"/>
        <v>564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8">
        <f t="shared" si="1"/>
        <v>0</v>
      </c>
    </row>
    <row r="10" spans="1:22" ht="12.75">
      <c r="A10" s="26">
        <v>8</v>
      </c>
      <c r="B10" s="26" t="s">
        <v>50</v>
      </c>
      <c r="C10" s="26" t="s">
        <v>51</v>
      </c>
      <c r="D10" s="26">
        <v>1944</v>
      </c>
      <c r="E10" s="26">
        <v>4752501</v>
      </c>
      <c r="F10" s="26">
        <f>94+90+94</f>
        <v>278</v>
      </c>
      <c r="G10" s="26"/>
      <c r="H10" s="26">
        <f>91+92+93</f>
        <v>276</v>
      </c>
      <c r="I10" s="26"/>
      <c r="J10" s="27">
        <f t="shared" si="0"/>
        <v>554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>
        <f t="shared" si="1"/>
        <v>0</v>
      </c>
    </row>
    <row r="11" spans="1:22" ht="12.75">
      <c r="A11" s="26"/>
      <c r="B11" s="26"/>
      <c r="C11" s="26"/>
      <c r="D11" s="26"/>
      <c r="E11" s="26"/>
      <c r="F11" s="26"/>
      <c r="G11" s="26"/>
      <c r="H11" s="26"/>
      <c r="I11" s="26"/>
      <c r="J11" s="27">
        <f aca="true" t="shared" si="2" ref="J11:J68">F11+H11</f>
        <v>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>
        <f t="shared" si="1"/>
        <v>0</v>
      </c>
    </row>
    <row r="12" spans="1:22" ht="12.75">
      <c r="A12" s="26"/>
      <c r="B12" s="26"/>
      <c r="C12" s="26"/>
      <c r="D12" s="26"/>
      <c r="E12" s="26"/>
      <c r="F12" s="26"/>
      <c r="G12" s="26"/>
      <c r="H12" s="26"/>
      <c r="I12" s="26"/>
      <c r="J12" s="27">
        <f t="shared" si="2"/>
        <v>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>
        <f t="shared" si="1"/>
        <v>0</v>
      </c>
    </row>
    <row r="13" spans="1:22" ht="12.75">
      <c r="A13" s="26"/>
      <c r="B13" s="26"/>
      <c r="C13" s="26"/>
      <c r="D13" s="26"/>
      <c r="E13" s="26"/>
      <c r="F13" s="26"/>
      <c r="G13" s="26"/>
      <c r="H13" s="26"/>
      <c r="I13" s="26"/>
      <c r="J13" s="27">
        <f t="shared" si="2"/>
        <v>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>
        <f t="shared" si="1"/>
        <v>0</v>
      </c>
    </row>
    <row r="14" spans="1:22" ht="12.75">
      <c r="A14" s="26"/>
      <c r="B14" s="26"/>
      <c r="C14" s="26"/>
      <c r="D14" s="26"/>
      <c r="E14" s="26"/>
      <c r="F14" s="26"/>
      <c r="G14" s="26"/>
      <c r="H14" s="26"/>
      <c r="I14" s="26"/>
      <c r="J14" s="27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>
        <f t="shared" si="1"/>
        <v>0</v>
      </c>
    </row>
    <row r="15" spans="1:22" ht="12.75">
      <c r="A15" s="26"/>
      <c r="B15" s="26"/>
      <c r="C15" s="26"/>
      <c r="D15" s="26"/>
      <c r="E15" s="26"/>
      <c r="F15" s="26"/>
      <c r="G15" s="26"/>
      <c r="H15" s="26"/>
      <c r="I15" s="26"/>
      <c r="J15" s="27">
        <f t="shared" si="2"/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8">
        <f t="shared" si="1"/>
        <v>0</v>
      </c>
    </row>
    <row r="16" spans="1:22" ht="12.75">
      <c r="A16" s="26"/>
      <c r="B16" s="26"/>
      <c r="C16" s="26"/>
      <c r="D16" s="26"/>
      <c r="E16" s="26"/>
      <c r="F16" s="26"/>
      <c r="G16" s="26"/>
      <c r="H16" s="26"/>
      <c r="I16" s="26"/>
      <c r="J16" s="27">
        <f t="shared" si="2"/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>
        <f t="shared" si="1"/>
        <v>0</v>
      </c>
    </row>
    <row r="17" spans="1:22" ht="12.75">
      <c r="A17" s="26"/>
      <c r="B17" s="26"/>
      <c r="C17" s="26"/>
      <c r="D17" s="26"/>
      <c r="E17" s="26"/>
      <c r="F17" s="26"/>
      <c r="G17" s="26"/>
      <c r="H17" s="26"/>
      <c r="I17" s="26"/>
      <c r="J17" s="27">
        <f t="shared" si="2"/>
        <v>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>
        <f t="shared" si="1"/>
        <v>0</v>
      </c>
    </row>
    <row r="18" spans="1:22" ht="12.75">
      <c r="A18" s="26"/>
      <c r="B18" s="26"/>
      <c r="C18" s="26"/>
      <c r="D18" s="26"/>
      <c r="E18" s="26"/>
      <c r="F18" s="26"/>
      <c r="G18" s="26"/>
      <c r="H18" s="26"/>
      <c r="I18" s="26"/>
      <c r="J18" s="27">
        <f t="shared" si="2"/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>
        <f t="shared" si="1"/>
        <v>0</v>
      </c>
    </row>
    <row r="19" spans="1:22" ht="12.75">
      <c r="A19" s="26"/>
      <c r="B19" s="26"/>
      <c r="C19" s="26"/>
      <c r="D19" s="26"/>
      <c r="E19" s="26"/>
      <c r="F19" s="26"/>
      <c r="G19" s="26"/>
      <c r="H19" s="26"/>
      <c r="I19" s="26"/>
      <c r="J19" s="27">
        <f t="shared" si="2"/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8">
        <f t="shared" si="1"/>
        <v>0</v>
      </c>
    </row>
    <row r="20" spans="1:22" ht="12.75">
      <c r="A20" s="26"/>
      <c r="B20" s="26"/>
      <c r="C20" s="26"/>
      <c r="D20" s="26"/>
      <c r="E20" s="26"/>
      <c r="F20" s="26"/>
      <c r="G20" s="26"/>
      <c r="H20" s="26"/>
      <c r="I20" s="26"/>
      <c r="J20" s="27">
        <f t="shared" si="2"/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8">
        <f t="shared" si="1"/>
        <v>0</v>
      </c>
    </row>
    <row r="21" spans="1:22" ht="12.75">
      <c r="A21" s="26"/>
      <c r="B21" s="26"/>
      <c r="C21" s="26"/>
      <c r="D21" s="26"/>
      <c r="E21" s="26"/>
      <c r="F21" s="26"/>
      <c r="G21" s="26"/>
      <c r="H21" s="26"/>
      <c r="I21" s="26"/>
      <c r="J21" s="27">
        <f t="shared" si="2"/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8">
        <f t="shared" si="1"/>
        <v>0</v>
      </c>
    </row>
    <row r="22" spans="1:22" ht="12.75">
      <c r="A22" s="26"/>
      <c r="B22" s="26"/>
      <c r="C22" s="26"/>
      <c r="D22" s="26"/>
      <c r="E22" s="26"/>
      <c r="F22" s="26"/>
      <c r="G22" s="26"/>
      <c r="H22" s="26"/>
      <c r="I22" s="26"/>
      <c r="J22" s="27">
        <f t="shared" si="2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8">
        <f t="shared" si="1"/>
        <v>0</v>
      </c>
    </row>
    <row r="23" spans="1:22" ht="12.75">
      <c r="A23" s="26"/>
      <c r="B23" s="26"/>
      <c r="C23" s="26"/>
      <c r="D23" s="26"/>
      <c r="E23" s="26"/>
      <c r="F23" s="26"/>
      <c r="G23" s="26"/>
      <c r="H23" s="26"/>
      <c r="I23" s="26"/>
      <c r="J23" s="27">
        <f t="shared" si="2"/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8">
        <f t="shared" si="1"/>
        <v>0</v>
      </c>
    </row>
    <row r="24" spans="1:22" ht="12.75">
      <c r="A24" s="26"/>
      <c r="B24" s="26"/>
      <c r="C24" s="26"/>
      <c r="D24" s="26"/>
      <c r="E24" s="26"/>
      <c r="F24" s="26"/>
      <c r="G24" s="26"/>
      <c r="H24" s="26"/>
      <c r="I24" s="26"/>
      <c r="J24" s="27">
        <f t="shared" si="2"/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8">
        <f t="shared" si="1"/>
        <v>0</v>
      </c>
    </row>
    <row r="25" spans="1:22" ht="12.75">
      <c r="A25" s="26"/>
      <c r="B25" s="26"/>
      <c r="C25" s="26"/>
      <c r="D25" s="26"/>
      <c r="E25" s="26"/>
      <c r="F25" s="26"/>
      <c r="G25" s="26"/>
      <c r="H25" s="26"/>
      <c r="I25" s="26"/>
      <c r="J25" s="27">
        <f t="shared" si="2"/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8">
        <f t="shared" si="1"/>
        <v>0</v>
      </c>
    </row>
    <row r="26" spans="1:22" ht="12.75">
      <c r="A26" s="26"/>
      <c r="B26" s="26"/>
      <c r="C26" s="26"/>
      <c r="D26" s="26"/>
      <c r="E26" s="26"/>
      <c r="F26" s="26"/>
      <c r="G26" s="26"/>
      <c r="H26" s="26"/>
      <c r="I26" s="26"/>
      <c r="J26" s="27">
        <f t="shared" si="2"/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8">
        <f t="shared" si="1"/>
        <v>0</v>
      </c>
    </row>
    <row r="27" spans="1:22" ht="12.75">
      <c r="A27" s="26"/>
      <c r="B27" s="26"/>
      <c r="C27" s="26"/>
      <c r="D27" s="26"/>
      <c r="E27" s="26"/>
      <c r="F27" s="26"/>
      <c r="G27" s="26"/>
      <c r="H27" s="26"/>
      <c r="I27" s="26"/>
      <c r="J27" s="27">
        <f t="shared" si="2"/>
        <v>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8">
        <f t="shared" si="1"/>
        <v>0</v>
      </c>
    </row>
    <row r="28" spans="1:22" ht="12.75">
      <c r="A28" s="26"/>
      <c r="B28" s="26"/>
      <c r="C28" s="26"/>
      <c r="D28" s="26"/>
      <c r="E28" s="26"/>
      <c r="F28" s="26"/>
      <c r="G28" s="26"/>
      <c r="H28" s="26"/>
      <c r="I28" s="26"/>
      <c r="J28" s="27">
        <f t="shared" si="2"/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8">
        <f t="shared" si="1"/>
        <v>0</v>
      </c>
    </row>
    <row r="29" spans="1:22" ht="12.75">
      <c r="A29" s="26"/>
      <c r="B29" s="26"/>
      <c r="C29" s="26"/>
      <c r="D29" s="26"/>
      <c r="E29" s="26"/>
      <c r="F29" s="26"/>
      <c r="G29" s="26"/>
      <c r="H29" s="26"/>
      <c r="I29" s="26"/>
      <c r="J29" s="27">
        <f t="shared" si="2"/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8">
        <f t="shared" si="1"/>
        <v>0</v>
      </c>
    </row>
    <row r="30" spans="1:22" ht="12.75">
      <c r="A30" s="26"/>
      <c r="B30" s="26"/>
      <c r="C30" s="26"/>
      <c r="D30" s="26"/>
      <c r="E30" s="26"/>
      <c r="F30" s="26"/>
      <c r="G30" s="26"/>
      <c r="H30" s="26"/>
      <c r="I30" s="26"/>
      <c r="J30" s="27">
        <f t="shared" si="2"/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8">
        <f t="shared" si="1"/>
        <v>0</v>
      </c>
    </row>
    <row r="31" spans="1:22" ht="12.75">
      <c r="A31" s="26"/>
      <c r="B31" s="26"/>
      <c r="C31" s="26"/>
      <c r="D31" s="26"/>
      <c r="E31" s="26"/>
      <c r="F31" s="26"/>
      <c r="G31" s="26"/>
      <c r="H31" s="26"/>
      <c r="I31" s="26"/>
      <c r="J31" s="27">
        <f t="shared" si="2"/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>
        <f t="shared" si="1"/>
        <v>0</v>
      </c>
    </row>
    <row r="32" spans="1:22" ht="12.75">
      <c r="A32" s="26"/>
      <c r="B32" s="26"/>
      <c r="C32" s="26"/>
      <c r="D32" s="26"/>
      <c r="E32" s="26"/>
      <c r="F32" s="26"/>
      <c r="G32" s="26"/>
      <c r="H32" s="26"/>
      <c r="I32" s="26"/>
      <c r="J32" s="27">
        <f t="shared" si="2"/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8">
        <f t="shared" si="1"/>
        <v>0</v>
      </c>
    </row>
    <row r="33" spans="1:22" ht="12.75">
      <c r="A33" s="26"/>
      <c r="B33" s="26"/>
      <c r="C33" s="26"/>
      <c r="D33" s="26"/>
      <c r="E33" s="26"/>
      <c r="F33" s="26"/>
      <c r="G33" s="26"/>
      <c r="H33" s="26"/>
      <c r="I33" s="26"/>
      <c r="J33" s="27">
        <f t="shared" si="2"/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8">
        <f t="shared" si="1"/>
        <v>0</v>
      </c>
    </row>
    <row r="34" spans="1:22" ht="12.75">
      <c r="A34" s="26"/>
      <c r="B34" s="26"/>
      <c r="C34" s="26"/>
      <c r="D34" s="26"/>
      <c r="E34" s="26"/>
      <c r="F34" s="26"/>
      <c r="G34" s="26"/>
      <c r="H34" s="26"/>
      <c r="I34" s="26"/>
      <c r="J34" s="27">
        <f t="shared" si="2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>
        <f t="shared" si="1"/>
        <v>0</v>
      </c>
    </row>
    <row r="35" spans="1:22" ht="12.75">
      <c r="A35" s="26"/>
      <c r="B35" s="26"/>
      <c r="C35" s="26"/>
      <c r="D35" s="26"/>
      <c r="E35" s="26"/>
      <c r="F35" s="26"/>
      <c r="G35" s="26"/>
      <c r="H35" s="26"/>
      <c r="I35" s="26"/>
      <c r="J35" s="27">
        <f t="shared" si="2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>
        <f t="shared" si="1"/>
        <v>0</v>
      </c>
    </row>
    <row r="36" spans="1:22" ht="12.75">
      <c r="A36" s="26"/>
      <c r="B36" s="26"/>
      <c r="C36" s="26"/>
      <c r="D36" s="26"/>
      <c r="E36" s="26"/>
      <c r="F36" s="26"/>
      <c r="G36" s="26"/>
      <c r="H36" s="26"/>
      <c r="I36" s="26"/>
      <c r="J36" s="27">
        <f t="shared" si="2"/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8">
        <f t="shared" si="1"/>
        <v>0</v>
      </c>
    </row>
    <row r="37" spans="1:22" ht="12.75">
      <c r="A37" s="26"/>
      <c r="B37" s="26"/>
      <c r="C37" s="26"/>
      <c r="D37" s="26"/>
      <c r="E37" s="26"/>
      <c r="F37" s="26"/>
      <c r="G37" s="26"/>
      <c r="H37" s="26"/>
      <c r="I37" s="26"/>
      <c r="J37" s="27">
        <f t="shared" si="2"/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/>
    </row>
    <row r="38" spans="1:22" ht="12.75">
      <c r="A38" s="26"/>
      <c r="B38" s="26"/>
      <c r="C38" s="26"/>
      <c r="D38" s="26"/>
      <c r="E38" s="26"/>
      <c r="F38" s="26"/>
      <c r="G38" s="26"/>
      <c r="H38" s="26"/>
      <c r="I38" s="26"/>
      <c r="J38" s="27">
        <f t="shared" si="2"/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ht="12.75">
      <c r="A39" s="26"/>
      <c r="B39" s="26"/>
      <c r="C39" s="26"/>
      <c r="D39" s="26"/>
      <c r="E39" s="26"/>
      <c r="F39" s="26"/>
      <c r="G39" s="26"/>
      <c r="H39" s="26"/>
      <c r="I39" s="26"/>
      <c r="J39" s="27">
        <f t="shared" si="2"/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ht="12.75">
      <c r="A40" s="26"/>
      <c r="B40" s="26"/>
      <c r="C40" s="26"/>
      <c r="D40" s="26"/>
      <c r="E40" s="26"/>
      <c r="F40" s="26"/>
      <c r="G40" s="26"/>
      <c r="H40" s="26"/>
      <c r="I40" s="26"/>
      <c r="J40" s="27">
        <f t="shared" si="2"/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ht="12.75">
      <c r="A41" s="26"/>
      <c r="B41" s="26"/>
      <c r="C41" s="26"/>
      <c r="D41" s="26"/>
      <c r="E41" s="26"/>
      <c r="F41" s="26"/>
      <c r="G41" s="26"/>
      <c r="H41" s="26"/>
      <c r="I41" s="26"/>
      <c r="J41" s="27">
        <f t="shared" si="2"/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ht="12.75">
      <c r="A42" s="26"/>
      <c r="B42" s="26"/>
      <c r="C42" s="26"/>
      <c r="D42" s="26"/>
      <c r="E42" s="26"/>
      <c r="F42" s="26"/>
      <c r="G42" s="26"/>
      <c r="H42" s="26"/>
      <c r="I42" s="26"/>
      <c r="J42" s="27">
        <f t="shared" si="2"/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ht="12.75">
      <c r="A43" s="26"/>
      <c r="B43" s="26"/>
      <c r="C43" s="26"/>
      <c r="D43" s="26"/>
      <c r="E43" s="26"/>
      <c r="F43" s="26"/>
      <c r="G43" s="26"/>
      <c r="H43" s="26"/>
      <c r="I43" s="26"/>
      <c r="J43" s="27">
        <f t="shared" si="2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ht="12.75">
      <c r="A44" s="26"/>
      <c r="B44" s="26"/>
      <c r="C44" s="26"/>
      <c r="D44" s="26"/>
      <c r="E44" s="26"/>
      <c r="F44" s="26"/>
      <c r="G44" s="26"/>
      <c r="H44" s="26"/>
      <c r="I44" s="26"/>
      <c r="J44" s="27">
        <f t="shared" si="2"/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ht="12.75">
      <c r="A45" s="26"/>
      <c r="B45" s="26"/>
      <c r="C45" s="26"/>
      <c r="D45" s="26"/>
      <c r="E45" s="26"/>
      <c r="F45" s="26"/>
      <c r="G45" s="26"/>
      <c r="H45" s="26"/>
      <c r="I45" s="26"/>
      <c r="J45" s="27">
        <f t="shared" si="2"/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ht="12.75">
      <c r="A46" s="26"/>
      <c r="B46" s="26"/>
      <c r="C46" s="26"/>
      <c r="D46" s="26"/>
      <c r="E46" s="26"/>
      <c r="F46" s="26"/>
      <c r="G46" s="26"/>
      <c r="H46" s="26"/>
      <c r="I46" s="26"/>
      <c r="J46" s="27">
        <f t="shared" si="2"/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ht="12.75">
      <c r="A47" s="26"/>
      <c r="B47" s="26"/>
      <c r="C47" s="26"/>
      <c r="D47" s="26"/>
      <c r="E47" s="26"/>
      <c r="F47" s="26"/>
      <c r="G47" s="26"/>
      <c r="H47" s="26"/>
      <c r="I47" s="26"/>
      <c r="J47" s="27">
        <f t="shared" si="2"/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ht="12.75">
      <c r="A48" s="26"/>
      <c r="B48" s="26"/>
      <c r="C48" s="26"/>
      <c r="D48" s="26"/>
      <c r="E48" s="26"/>
      <c r="F48" s="26"/>
      <c r="G48" s="26"/>
      <c r="H48" s="26"/>
      <c r="I48" s="26"/>
      <c r="J48" s="27">
        <f t="shared" si="2"/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ht="12.75">
      <c r="A49" s="26"/>
      <c r="B49" s="26"/>
      <c r="C49" s="26"/>
      <c r="D49" s="26"/>
      <c r="E49" s="26"/>
      <c r="F49" s="26"/>
      <c r="G49" s="26"/>
      <c r="H49" s="26"/>
      <c r="I49" s="26"/>
      <c r="J49" s="27">
        <f t="shared" si="2"/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ht="12.75">
      <c r="A50" s="26"/>
      <c r="B50" s="26"/>
      <c r="C50" s="26"/>
      <c r="D50" s="26"/>
      <c r="E50" s="26"/>
      <c r="F50" s="26"/>
      <c r="G50" s="26"/>
      <c r="H50" s="26"/>
      <c r="I50" s="26"/>
      <c r="J50" s="27">
        <f t="shared" si="2"/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ht="12.75">
      <c r="A51" s="26"/>
      <c r="B51" s="26"/>
      <c r="C51" s="26"/>
      <c r="D51" s="26"/>
      <c r="E51" s="26"/>
      <c r="F51" s="26"/>
      <c r="G51" s="26"/>
      <c r="H51" s="26"/>
      <c r="I51" s="26"/>
      <c r="J51" s="27">
        <f t="shared" si="2"/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7">
        <f t="shared" si="2"/>
        <v>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8"/>
    </row>
    <row r="53" spans="1:22" ht="12.75">
      <c r="A53" s="26"/>
      <c r="B53" s="26"/>
      <c r="C53" s="26"/>
      <c r="D53" s="26"/>
      <c r="E53" s="26"/>
      <c r="F53" s="26"/>
      <c r="G53" s="26"/>
      <c r="H53" s="26"/>
      <c r="I53" s="26"/>
      <c r="J53" s="27">
        <f t="shared" si="2"/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8"/>
    </row>
    <row r="54" spans="1:22" ht="12.75">
      <c r="A54" s="26"/>
      <c r="B54" s="26"/>
      <c r="C54" s="26"/>
      <c r="D54" s="26"/>
      <c r="E54" s="26"/>
      <c r="F54" s="26"/>
      <c r="G54" s="26"/>
      <c r="H54" s="26"/>
      <c r="I54" s="26"/>
      <c r="J54" s="27">
        <f t="shared" si="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8"/>
    </row>
    <row r="55" spans="1:22" ht="12.75">
      <c r="A55" s="26"/>
      <c r="B55" s="26"/>
      <c r="C55" s="26"/>
      <c r="D55" s="26"/>
      <c r="E55" s="26"/>
      <c r="F55" s="26"/>
      <c r="G55" s="26"/>
      <c r="H55" s="26"/>
      <c r="I55" s="26"/>
      <c r="J55" s="27">
        <f t="shared" si="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8"/>
    </row>
    <row r="56" spans="1:22" ht="12.75">
      <c r="A56" s="26"/>
      <c r="B56" s="26"/>
      <c r="C56" s="26"/>
      <c r="D56" s="26"/>
      <c r="E56" s="26"/>
      <c r="F56" s="26"/>
      <c r="G56" s="26"/>
      <c r="H56" s="26"/>
      <c r="I56" s="26"/>
      <c r="J56" s="27">
        <f t="shared" si="2"/>
        <v>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8"/>
    </row>
    <row r="57" spans="1:22" ht="12.75">
      <c r="A57" s="26"/>
      <c r="B57" s="26"/>
      <c r="C57" s="26"/>
      <c r="D57" s="26"/>
      <c r="E57" s="26"/>
      <c r="F57" s="26"/>
      <c r="G57" s="26"/>
      <c r="H57" s="26"/>
      <c r="I57" s="26"/>
      <c r="J57" s="27">
        <f t="shared" si="2"/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8"/>
    </row>
    <row r="58" spans="1:22" ht="12.75">
      <c r="A58" s="26"/>
      <c r="B58" s="26"/>
      <c r="C58" s="26"/>
      <c r="D58" s="26"/>
      <c r="E58" s="26"/>
      <c r="F58" s="26"/>
      <c r="G58" s="26"/>
      <c r="H58" s="26"/>
      <c r="I58" s="26"/>
      <c r="J58" s="27">
        <f t="shared" si="2"/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8"/>
    </row>
    <row r="59" spans="1:22" ht="12.75">
      <c r="A59" s="26"/>
      <c r="B59" s="26"/>
      <c r="C59" s="26"/>
      <c r="D59" s="26"/>
      <c r="E59" s="26"/>
      <c r="F59" s="26"/>
      <c r="G59" s="26"/>
      <c r="H59" s="26"/>
      <c r="I59" s="26"/>
      <c r="J59" s="27">
        <f t="shared" si="2"/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8"/>
    </row>
    <row r="60" spans="1:22" ht="12.75">
      <c r="A60" s="26"/>
      <c r="B60" s="26"/>
      <c r="C60" s="26"/>
      <c r="D60" s="26"/>
      <c r="E60" s="26"/>
      <c r="F60" s="26"/>
      <c r="G60" s="26"/>
      <c r="H60" s="26"/>
      <c r="I60" s="26"/>
      <c r="J60" s="27">
        <f t="shared" si="2"/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8"/>
    </row>
    <row r="61" spans="1:22" ht="12.75">
      <c r="A61" s="26"/>
      <c r="B61" s="26"/>
      <c r="C61" s="26"/>
      <c r="D61" s="26"/>
      <c r="E61" s="26"/>
      <c r="F61" s="26"/>
      <c r="G61" s="26"/>
      <c r="H61" s="26"/>
      <c r="I61" s="26"/>
      <c r="J61" s="27">
        <f t="shared" si="2"/>
        <v>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8"/>
    </row>
    <row r="62" spans="1:22" ht="12.75">
      <c r="A62" s="26"/>
      <c r="B62" s="26"/>
      <c r="C62" s="26"/>
      <c r="D62" s="26"/>
      <c r="E62" s="26"/>
      <c r="F62" s="26"/>
      <c r="G62" s="26"/>
      <c r="H62" s="26"/>
      <c r="I62" s="26"/>
      <c r="J62" s="27">
        <f t="shared" si="2"/>
        <v>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8"/>
    </row>
    <row r="63" spans="1:22" ht="12.75">
      <c r="A63" s="26"/>
      <c r="B63" s="26"/>
      <c r="C63" s="26"/>
      <c r="D63" s="26"/>
      <c r="E63" s="26"/>
      <c r="F63" s="26"/>
      <c r="G63" s="26"/>
      <c r="H63" s="26"/>
      <c r="I63" s="26"/>
      <c r="J63" s="27">
        <f t="shared" si="2"/>
        <v>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8"/>
    </row>
    <row r="64" spans="1:22" ht="12.75">
      <c r="A64" s="26"/>
      <c r="B64" s="26"/>
      <c r="C64" s="26"/>
      <c r="D64" s="26"/>
      <c r="E64" s="26"/>
      <c r="F64" s="26"/>
      <c r="G64" s="26"/>
      <c r="H64" s="26"/>
      <c r="I64" s="26"/>
      <c r="J64" s="27">
        <f t="shared" si="2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8"/>
    </row>
    <row r="65" spans="1:22" ht="12.75">
      <c r="A65" s="26"/>
      <c r="B65" s="26"/>
      <c r="C65" s="26"/>
      <c r="D65" s="26"/>
      <c r="E65" s="26"/>
      <c r="F65" s="26"/>
      <c r="G65" s="26"/>
      <c r="H65" s="26"/>
      <c r="I65" s="26"/>
      <c r="J65" s="27">
        <f t="shared" si="2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8"/>
    </row>
    <row r="66" spans="1:22" ht="12.75">
      <c r="A66" s="26"/>
      <c r="B66" s="26"/>
      <c r="C66" s="26"/>
      <c r="D66" s="26"/>
      <c r="E66" s="26"/>
      <c r="F66" s="26"/>
      <c r="G66" s="26"/>
      <c r="H66" s="26"/>
      <c r="I66" s="26"/>
      <c r="J66" s="27">
        <f t="shared" si="2"/>
        <v>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8"/>
    </row>
    <row r="67" spans="1:22" ht="12.75">
      <c r="A67" s="26"/>
      <c r="B67" s="26"/>
      <c r="C67" s="26"/>
      <c r="D67" s="26"/>
      <c r="E67" s="26"/>
      <c r="F67" s="26"/>
      <c r="G67" s="26"/>
      <c r="H67" s="26"/>
      <c r="I67" s="26"/>
      <c r="J67" s="27">
        <f t="shared" si="2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8"/>
    </row>
    <row r="68" spans="1:22" ht="12.75">
      <c r="A68" s="26"/>
      <c r="B68" s="26"/>
      <c r="C68" s="26"/>
      <c r="D68" s="26"/>
      <c r="E68" s="26"/>
      <c r="F68" s="26"/>
      <c r="G68" s="26"/>
      <c r="H68" s="26"/>
      <c r="I68" s="26"/>
      <c r="J68" s="27">
        <f t="shared" si="2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8"/>
    </row>
    <row r="69" spans="1:22" ht="12.75">
      <c r="A69" s="26"/>
      <c r="B69" s="26"/>
      <c r="C69" s="26"/>
      <c r="D69" s="26"/>
      <c r="E69" s="26"/>
      <c r="F69" s="26"/>
      <c r="G69" s="26"/>
      <c r="H69" s="26"/>
      <c r="I69" s="26"/>
      <c r="J69" s="27">
        <f aca="true" t="shared" si="3" ref="J69:J132">F69+H69</f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8"/>
    </row>
    <row r="70" spans="1:22" ht="12.75">
      <c r="A70" s="26"/>
      <c r="B70" s="26"/>
      <c r="C70" s="26"/>
      <c r="D70" s="26"/>
      <c r="E70" s="26"/>
      <c r="F70" s="26"/>
      <c r="G70" s="26"/>
      <c r="H70" s="26"/>
      <c r="I70" s="26"/>
      <c r="J70" s="27">
        <f t="shared" si="3"/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8"/>
    </row>
    <row r="71" spans="1:22" ht="12.75">
      <c r="A71" s="26"/>
      <c r="B71" s="26"/>
      <c r="C71" s="26"/>
      <c r="D71" s="26"/>
      <c r="E71" s="26"/>
      <c r="F71" s="26"/>
      <c r="G71" s="26"/>
      <c r="H71" s="26"/>
      <c r="I71" s="26"/>
      <c r="J71" s="27">
        <f t="shared" si="3"/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8"/>
    </row>
    <row r="72" spans="1:22" ht="12.75">
      <c r="A72" s="26"/>
      <c r="B72" s="26"/>
      <c r="C72" s="26"/>
      <c r="D72" s="26"/>
      <c r="E72" s="26"/>
      <c r="F72" s="26"/>
      <c r="G72" s="26"/>
      <c r="H72" s="26"/>
      <c r="I72" s="26"/>
      <c r="J72" s="27">
        <f t="shared" si="3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8"/>
    </row>
    <row r="73" spans="1:22" ht="12.75">
      <c r="A73" s="26"/>
      <c r="B73" s="26"/>
      <c r="C73" s="26"/>
      <c r="D73" s="26"/>
      <c r="E73" s="26"/>
      <c r="F73" s="26"/>
      <c r="G73" s="26"/>
      <c r="H73" s="26"/>
      <c r="I73" s="26"/>
      <c r="J73" s="27">
        <f t="shared" si="3"/>
        <v>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8"/>
    </row>
    <row r="74" spans="1:22" ht="12.75">
      <c r="A74" s="26"/>
      <c r="B74" s="26"/>
      <c r="C74" s="26"/>
      <c r="D74" s="26"/>
      <c r="E74" s="26"/>
      <c r="F74" s="26"/>
      <c r="G74" s="26"/>
      <c r="H74" s="26"/>
      <c r="I74" s="26"/>
      <c r="J74" s="27">
        <f t="shared" si="3"/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8"/>
    </row>
    <row r="75" spans="1:22" ht="12.75">
      <c r="A75" s="26"/>
      <c r="B75" s="26"/>
      <c r="C75" s="26"/>
      <c r="D75" s="26"/>
      <c r="E75" s="26"/>
      <c r="F75" s="26"/>
      <c r="G75" s="26"/>
      <c r="H75" s="26"/>
      <c r="I75" s="26"/>
      <c r="J75" s="27">
        <f t="shared" si="3"/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8"/>
    </row>
    <row r="76" spans="1:22" ht="12.75">
      <c r="A76" s="26"/>
      <c r="B76" s="26"/>
      <c r="C76" s="26"/>
      <c r="D76" s="26"/>
      <c r="E76" s="26"/>
      <c r="F76" s="26"/>
      <c r="G76" s="26"/>
      <c r="H76" s="26"/>
      <c r="I76" s="26"/>
      <c r="J76" s="27">
        <f t="shared" si="3"/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8"/>
    </row>
    <row r="77" spans="1:22" ht="12.75">
      <c r="A77" s="26"/>
      <c r="B77" s="26"/>
      <c r="C77" s="26"/>
      <c r="D77" s="26"/>
      <c r="E77" s="26"/>
      <c r="F77" s="26"/>
      <c r="G77" s="26"/>
      <c r="H77" s="26"/>
      <c r="I77" s="26"/>
      <c r="J77" s="27">
        <f t="shared" si="3"/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8"/>
    </row>
    <row r="78" spans="1:22" ht="12.75">
      <c r="A78" s="26"/>
      <c r="B78" s="26"/>
      <c r="C78" s="26"/>
      <c r="D78" s="26"/>
      <c r="E78" s="26"/>
      <c r="F78" s="26"/>
      <c r="G78" s="26"/>
      <c r="H78" s="26"/>
      <c r="I78" s="26"/>
      <c r="J78" s="27">
        <f t="shared" si="3"/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8"/>
    </row>
    <row r="79" spans="1:22" ht="12.75">
      <c r="A79" s="26"/>
      <c r="B79" s="26"/>
      <c r="C79" s="26"/>
      <c r="D79" s="26"/>
      <c r="E79" s="26"/>
      <c r="F79" s="26"/>
      <c r="G79" s="26"/>
      <c r="H79" s="26"/>
      <c r="I79" s="26"/>
      <c r="J79" s="27">
        <f t="shared" si="3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8"/>
    </row>
    <row r="80" spans="1:22" ht="12.75">
      <c r="A80" s="26"/>
      <c r="B80" s="26"/>
      <c r="C80" s="26"/>
      <c r="D80" s="26"/>
      <c r="E80" s="26"/>
      <c r="F80" s="26"/>
      <c r="G80" s="26"/>
      <c r="H80" s="26"/>
      <c r="I80" s="26"/>
      <c r="J80" s="27">
        <f t="shared" si="3"/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8"/>
    </row>
    <row r="81" spans="1:22" ht="12.75">
      <c r="A81" s="26"/>
      <c r="B81" s="26"/>
      <c r="C81" s="26"/>
      <c r="D81" s="26"/>
      <c r="E81" s="26"/>
      <c r="F81" s="26"/>
      <c r="G81" s="26"/>
      <c r="H81" s="26"/>
      <c r="I81" s="26"/>
      <c r="J81" s="27">
        <f t="shared" si="3"/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8"/>
    </row>
    <row r="82" spans="1:22" ht="12.75">
      <c r="A82" s="26"/>
      <c r="B82" s="26"/>
      <c r="C82" s="26"/>
      <c r="D82" s="26"/>
      <c r="E82" s="26"/>
      <c r="F82" s="26"/>
      <c r="G82" s="26"/>
      <c r="H82" s="26"/>
      <c r="I82" s="26"/>
      <c r="J82" s="27">
        <f t="shared" si="3"/>
        <v>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8"/>
    </row>
    <row r="83" spans="1:22" ht="12.75">
      <c r="A83" s="26"/>
      <c r="B83" s="26"/>
      <c r="C83" s="26"/>
      <c r="D83" s="26"/>
      <c r="E83" s="26"/>
      <c r="F83" s="26"/>
      <c r="G83" s="26"/>
      <c r="H83" s="26"/>
      <c r="I83" s="26"/>
      <c r="J83" s="27">
        <f t="shared" si="3"/>
        <v>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8"/>
    </row>
    <row r="84" spans="1:22" ht="12.75">
      <c r="A84" s="26"/>
      <c r="B84" s="26"/>
      <c r="C84" s="26"/>
      <c r="D84" s="26"/>
      <c r="E84" s="26"/>
      <c r="F84" s="26"/>
      <c r="G84" s="26"/>
      <c r="H84" s="26"/>
      <c r="I84" s="26"/>
      <c r="J84" s="27">
        <f t="shared" si="3"/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8"/>
    </row>
    <row r="85" spans="1:22" ht="12.75">
      <c r="A85" s="26"/>
      <c r="B85" s="26"/>
      <c r="C85" s="26"/>
      <c r="D85" s="26"/>
      <c r="E85" s="26"/>
      <c r="F85" s="26"/>
      <c r="G85" s="26"/>
      <c r="H85" s="26"/>
      <c r="I85" s="26"/>
      <c r="J85" s="27">
        <f t="shared" si="3"/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8"/>
    </row>
    <row r="86" spans="1:22" ht="12.75">
      <c r="A86" s="26"/>
      <c r="B86" s="26"/>
      <c r="C86" s="26"/>
      <c r="D86" s="26"/>
      <c r="E86" s="26"/>
      <c r="F86" s="26"/>
      <c r="G86" s="26"/>
      <c r="H86" s="26"/>
      <c r="I86" s="26"/>
      <c r="J86" s="27">
        <f t="shared" si="3"/>
        <v>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8"/>
    </row>
    <row r="87" spans="1:22" ht="12.75">
      <c r="A87" s="26"/>
      <c r="B87" s="26"/>
      <c r="C87" s="26"/>
      <c r="D87" s="26"/>
      <c r="E87" s="26"/>
      <c r="F87" s="26"/>
      <c r="G87" s="26"/>
      <c r="H87" s="26"/>
      <c r="I87" s="26"/>
      <c r="J87" s="27">
        <f t="shared" si="3"/>
        <v>0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8"/>
    </row>
    <row r="88" spans="1:22" ht="12.75">
      <c r="A88" s="26"/>
      <c r="B88" s="26"/>
      <c r="C88" s="26"/>
      <c r="D88" s="26"/>
      <c r="E88" s="26"/>
      <c r="F88" s="26"/>
      <c r="G88" s="26"/>
      <c r="H88" s="26"/>
      <c r="I88" s="26"/>
      <c r="J88" s="27">
        <f t="shared" si="3"/>
        <v>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8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7">
        <f t="shared" si="3"/>
        <v>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8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7">
        <f t="shared" si="3"/>
        <v>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8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7">
        <f t="shared" si="3"/>
        <v>0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8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7">
        <f t="shared" si="3"/>
        <v>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8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7">
        <f t="shared" si="3"/>
        <v>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8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7">
        <f t="shared" si="3"/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8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7">
        <f t="shared" si="3"/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8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7">
        <f t="shared" si="3"/>
        <v>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8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7">
        <f t="shared" si="3"/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8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7">
        <f t="shared" si="3"/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8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7">
        <f t="shared" si="3"/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8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7">
        <f t="shared" si="3"/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8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7">
        <f t="shared" si="3"/>
        <v>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8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7">
        <f t="shared" si="3"/>
        <v>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8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7">
        <f t="shared" si="3"/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8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7">
        <f t="shared" si="3"/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8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7">
        <f t="shared" si="3"/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8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7">
        <f t="shared" si="3"/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8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7">
        <f t="shared" si="3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8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7">
        <f t="shared" si="3"/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8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7">
        <f t="shared" si="3"/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8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7">
        <f t="shared" si="3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8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7">
        <f t="shared" si="3"/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8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7">
        <f t="shared" si="3"/>
        <v>0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8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7">
        <f t="shared" si="3"/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8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7">
        <f t="shared" si="3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8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7">
        <f t="shared" si="3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8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7">
        <f t="shared" si="3"/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8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7">
        <f t="shared" si="3"/>
        <v>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8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7">
        <f t="shared" si="3"/>
        <v>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8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7">
        <f t="shared" si="3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8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7">
        <f t="shared" si="3"/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8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7">
        <f t="shared" si="3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8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7">
        <f t="shared" si="3"/>
        <v>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8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7">
        <f t="shared" si="3"/>
        <v>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8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7">
        <f t="shared" si="3"/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8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7">
        <f t="shared" si="3"/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8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7">
        <f t="shared" si="3"/>
        <v>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8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7">
        <f t="shared" si="3"/>
        <v>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8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7">
        <f t="shared" si="3"/>
        <v>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8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7">
        <f t="shared" si="3"/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8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7">
        <f t="shared" si="3"/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8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7">
        <f t="shared" si="3"/>
        <v>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8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7">
        <f t="shared" si="3"/>
        <v>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8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7">
        <f aca="true" t="shared" si="4" ref="J133:J150">F133+H133</f>
        <v>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8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7">
        <f t="shared" si="4"/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8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7">
        <f t="shared" si="4"/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8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7">
        <f t="shared" si="4"/>
        <v>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8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7">
        <f t="shared" si="4"/>
        <v>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8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7">
        <f t="shared" si="4"/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8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7">
        <f t="shared" si="4"/>
        <v>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8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7">
        <f t="shared" si="4"/>
        <v>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8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7">
        <f t="shared" si="4"/>
        <v>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8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7">
        <f t="shared" si="4"/>
        <v>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8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7">
        <f t="shared" si="4"/>
        <v>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8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7">
        <f t="shared" si="4"/>
        <v>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8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7">
        <f t="shared" si="4"/>
        <v>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8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7">
        <f t="shared" si="4"/>
        <v>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8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7">
        <f t="shared" si="4"/>
        <v>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8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7">
        <f t="shared" si="4"/>
        <v>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8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7">
        <f t="shared" si="4"/>
        <v>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8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7">
        <f t="shared" si="4"/>
        <v>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8"/>
    </row>
    <row r="151" ht="12.75">
      <c r="V151" s="28"/>
    </row>
    <row r="152" ht="12.75">
      <c r="V152" s="28"/>
    </row>
    <row r="153" ht="12.75">
      <c r="V153" s="28"/>
    </row>
  </sheetData>
  <sheetProtection selectLockedCells="1" selectUnlockedCells="1"/>
  <mergeCells count="2">
    <mergeCell ref="F2:J2"/>
    <mergeCell ref="K2:K3"/>
  </mergeCells>
  <conditionalFormatting sqref="K1:K2">
    <cfRule type="cellIs" priority="1" dxfId="0" operator="equal" stopIfTrue="1">
      <formula>0</formula>
    </cfRule>
  </conditionalFormatting>
  <conditionalFormatting sqref="J1:J3">
    <cfRule type="cellIs" priority="2" dxfId="0" operator="equal" stopIfTrue="1">
      <formula>0</formula>
    </cfRule>
  </conditionalFormatting>
  <conditionalFormatting sqref="J4:J150">
    <cfRule type="cellIs" priority="3" dxfId="0" operator="equal" stopIfTrue="1">
      <formula>0</formula>
    </cfRule>
  </conditionalFormatting>
  <conditionalFormatting sqref="V4:V36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3"/>
  <sheetViews>
    <sheetView zoomScale="90" zoomScaleNormal="90" workbookViewId="0" topLeftCell="A1">
      <selection activeCell="K29" sqref="K29"/>
    </sheetView>
  </sheetViews>
  <sheetFormatPr defaultColWidth="11.421875" defaultRowHeight="12.75"/>
  <cols>
    <col min="1" max="1" width="6.421875" style="1" customWidth="1"/>
    <col min="2" max="2" width="19.7109375" style="1" customWidth="1"/>
    <col min="3" max="3" width="26.57421875" style="1" customWidth="1"/>
    <col min="4" max="4" width="10.7109375" style="1" customWidth="1"/>
    <col min="5" max="5" width="12.57421875" style="1" customWidth="1"/>
    <col min="6" max="6" width="8.57421875" style="1" customWidth="1"/>
    <col min="7" max="7" width="4.140625" style="1" customWidth="1"/>
    <col min="8" max="8" width="8.28125" style="1" customWidth="1"/>
    <col min="9" max="9" width="4.28125" style="1" customWidth="1"/>
    <col min="10" max="10" width="6.140625" style="1" customWidth="1"/>
    <col min="11" max="11" width="10.7109375" style="1" customWidth="1"/>
    <col min="12" max="12" width="3.57421875" style="1" customWidth="1"/>
    <col min="13" max="13" width="6.7109375" style="1" customWidth="1"/>
    <col min="14" max="14" width="5.00390625" style="1" customWidth="1"/>
    <col min="15" max="15" width="16.57421875" style="1" customWidth="1"/>
    <col min="16" max="16" width="25.00390625" style="1" customWidth="1"/>
    <col min="17" max="17" width="25.421875" style="1" customWidth="1"/>
    <col min="18" max="18" width="24.57421875" style="1" customWidth="1"/>
    <col min="19" max="19" width="24.140625" style="1" customWidth="1"/>
    <col min="20" max="16384" width="10.7109375" style="1" customWidth="1"/>
  </cols>
  <sheetData>
    <row r="1" spans="1:22" ht="12.75">
      <c r="A1" s="5" t="s">
        <v>52</v>
      </c>
      <c r="B1" s="6"/>
      <c r="C1" s="7" t="s">
        <v>53</v>
      </c>
      <c r="D1" s="8"/>
      <c r="E1" s="8"/>
      <c r="F1" s="8"/>
      <c r="G1" s="8"/>
      <c r="H1" s="8"/>
      <c r="I1" s="9"/>
      <c r="J1" s="10"/>
      <c r="K1" s="11"/>
      <c r="L1" s="29"/>
      <c r="M1" s="13" t="s">
        <v>54</v>
      </c>
      <c r="N1" s="8"/>
      <c r="O1" s="14"/>
      <c r="P1" s="6"/>
      <c r="Q1" s="6"/>
      <c r="R1" s="6"/>
      <c r="S1" s="6"/>
      <c r="T1" s="8"/>
      <c r="U1" s="8"/>
      <c r="V1" s="8"/>
    </row>
    <row r="2" spans="1:22" ht="24" customHeight="1">
      <c r="A2" s="15"/>
      <c r="B2" s="16"/>
      <c r="C2" s="16"/>
      <c r="D2" s="9"/>
      <c r="E2" s="9"/>
      <c r="F2" s="17" t="s">
        <v>21</v>
      </c>
      <c r="G2" s="17"/>
      <c r="H2" s="17"/>
      <c r="I2" s="17"/>
      <c r="J2" s="17"/>
      <c r="K2" s="30" t="s">
        <v>22</v>
      </c>
      <c r="L2" s="29"/>
      <c r="M2" s="19" t="s">
        <v>23</v>
      </c>
      <c r="N2" s="9"/>
      <c r="O2" s="20"/>
      <c r="P2" s="16"/>
      <c r="Q2" s="16"/>
      <c r="R2" s="16"/>
      <c r="S2" s="16"/>
      <c r="T2" s="9"/>
      <c r="U2" s="9"/>
      <c r="V2" s="9"/>
    </row>
    <row r="3" spans="1:22" ht="12.75">
      <c r="A3" s="21" t="s">
        <v>2</v>
      </c>
      <c r="B3" s="21" t="s">
        <v>24</v>
      </c>
      <c r="C3" s="21" t="s">
        <v>25</v>
      </c>
      <c r="D3" s="22" t="s">
        <v>26</v>
      </c>
      <c r="E3" s="22" t="s">
        <v>27</v>
      </c>
      <c r="F3" s="23" t="s">
        <v>28</v>
      </c>
      <c r="G3" s="24" t="s">
        <v>29</v>
      </c>
      <c r="H3" s="23" t="s">
        <v>30</v>
      </c>
      <c r="I3" s="24" t="s">
        <v>29</v>
      </c>
      <c r="J3" s="31" t="s">
        <v>31</v>
      </c>
      <c r="K3" s="30"/>
      <c r="L3" s="12"/>
      <c r="M3" s="21" t="s">
        <v>32</v>
      </c>
      <c r="N3" s="21" t="s">
        <v>2</v>
      </c>
      <c r="O3" s="21" t="s">
        <v>33</v>
      </c>
      <c r="P3" s="21" t="s">
        <v>34</v>
      </c>
      <c r="Q3" s="21" t="s">
        <v>35</v>
      </c>
      <c r="R3" s="21" t="s">
        <v>36</v>
      </c>
      <c r="S3" s="21" t="s">
        <v>37</v>
      </c>
      <c r="T3" s="22" t="s">
        <v>38</v>
      </c>
      <c r="U3" s="22" t="s">
        <v>39</v>
      </c>
      <c r="V3" s="32" t="s">
        <v>40</v>
      </c>
    </row>
    <row r="4" spans="1:22" ht="12.75">
      <c r="A4" s="26">
        <v>10</v>
      </c>
      <c r="B4" s="26" t="s">
        <v>41</v>
      </c>
      <c r="C4" s="26" t="s">
        <v>55</v>
      </c>
      <c r="D4" s="26">
        <v>1969</v>
      </c>
      <c r="E4" s="26">
        <v>61007053</v>
      </c>
      <c r="F4" s="28">
        <v>286</v>
      </c>
      <c r="G4" s="26">
        <v>1</v>
      </c>
      <c r="H4" s="26">
        <f>94+99+97</f>
        <v>290</v>
      </c>
      <c r="I4" s="26">
        <v>1</v>
      </c>
      <c r="J4" s="28">
        <f aca="true" t="shared" si="0" ref="J4:J23">F4+H4</f>
        <v>576</v>
      </c>
      <c r="K4" s="26"/>
      <c r="L4" s="26"/>
      <c r="M4" s="26"/>
      <c r="N4" s="26">
        <v>10</v>
      </c>
      <c r="O4" s="26" t="s">
        <v>41</v>
      </c>
      <c r="P4" s="26" t="s">
        <v>55</v>
      </c>
      <c r="Q4" s="26" t="s">
        <v>56</v>
      </c>
      <c r="R4" s="26" t="s">
        <v>57</v>
      </c>
      <c r="S4" s="26" t="s">
        <v>58</v>
      </c>
      <c r="T4" s="26">
        <f>286+284+279</f>
        <v>849</v>
      </c>
      <c r="U4" s="26">
        <f>290+289+285</f>
        <v>864</v>
      </c>
      <c r="V4" s="28">
        <f>T4+U4</f>
        <v>1713</v>
      </c>
    </row>
    <row r="5" spans="1:22" ht="12.75">
      <c r="A5" s="26">
        <v>10</v>
      </c>
      <c r="B5" s="26" t="s">
        <v>41</v>
      </c>
      <c r="C5" s="26" t="s">
        <v>59</v>
      </c>
      <c r="D5" s="26">
        <v>1987</v>
      </c>
      <c r="E5" s="26">
        <v>96671776</v>
      </c>
      <c r="F5" s="28">
        <v>284</v>
      </c>
      <c r="G5" s="26">
        <v>1</v>
      </c>
      <c r="H5" s="26">
        <f>97+98+94</f>
        <v>289</v>
      </c>
      <c r="I5" s="26">
        <v>1</v>
      </c>
      <c r="J5" s="28">
        <f t="shared" si="0"/>
        <v>573</v>
      </c>
      <c r="K5" s="26"/>
      <c r="L5" s="26"/>
      <c r="M5" s="26"/>
      <c r="N5" s="26">
        <v>8</v>
      </c>
      <c r="O5" s="26" t="s">
        <v>60</v>
      </c>
      <c r="P5" s="26" t="s">
        <v>61</v>
      </c>
      <c r="Q5" s="26" t="s">
        <v>62</v>
      </c>
      <c r="R5" s="26" t="s">
        <v>63</v>
      </c>
      <c r="S5" s="26"/>
      <c r="T5" s="26">
        <f>280+279+260</f>
        <v>819</v>
      </c>
      <c r="U5" s="26">
        <f>280+278+266</f>
        <v>824</v>
      </c>
      <c r="V5" s="28">
        <f>T5+U5</f>
        <v>1643</v>
      </c>
    </row>
    <row r="6" spans="1:22" ht="12.75">
      <c r="A6" s="26">
        <v>10</v>
      </c>
      <c r="B6" s="26" t="s">
        <v>41</v>
      </c>
      <c r="C6" s="26" t="s">
        <v>58</v>
      </c>
      <c r="D6" s="26">
        <v>1960</v>
      </c>
      <c r="E6" s="26">
        <v>96661262</v>
      </c>
      <c r="F6" s="28">
        <v>272</v>
      </c>
      <c r="G6" s="26">
        <v>1</v>
      </c>
      <c r="H6" s="26">
        <f>97+95+93</f>
        <v>285</v>
      </c>
      <c r="I6" s="26">
        <v>1</v>
      </c>
      <c r="J6" s="28">
        <f t="shared" si="0"/>
        <v>557</v>
      </c>
      <c r="K6" s="26"/>
      <c r="L6" s="26"/>
      <c r="M6" s="26"/>
      <c r="N6" s="26">
        <v>8</v>
      </c>
      <c r="O6" s="26" t="s">
        <v>46</v>
      </c>
      <c r="P6" s="26" t="s">
        <v>64</v>
      </c>
      <c r="Q6" s="26" t="s">
        <v>65</v>
      </c>
      <c r="R6" s="26" t="s">
        <v>66</v>
      </c>
      <c r="S6" s="26" t="s">
        <v>67</v>
      </c>
      <c r="T6" s="26">
        <f>283+279+275</f>
        <v>837</v>
      </c>
      <c r="U6" s="26">
        <f>278+271+273</f>
        <v>822</v>
      </c>
      <c r="V6" s="28">
        <f>T6+U6</f>
        <v>1659</v>
      </c>
    </row>
    <row r="7" spans="1:22" ht="12.75">
      <c r="A7" s="26">
        <v>8</v>
      </c>
      <c r="B7" s="26" t="s">
        <v>60</v>
      </c>
      <c r="C7" s="26" t="s">
        <v>61</v>
      </c>
      <c r="D7" s="26">
        <v>1991</v>
      </c>
      <c r="E7" s="26">
        <v>66733954</v>
      </c>
      <c r="F7" s="26">
        <f>93+93+93</f>
        <v>279</v>
      </c>
      <c r="G7" s="26">
        <v>1</v>
      </c>
      <c r="H7" s="26">
        <f>92+90+98</f>
        <v>280</v>
      </c>
      <c r="I7" s="26"/>
      <c r="J7" s="28">
        <f t="shared" si="0"/>
        <v>559</v>
      </c>
      <c r="K7" s="26"/>
      <c r="L7" s="26"/>
      <c r="M7" s="26"/>
      <c r="N7" s="26">
        <v>8</v>
      </c>
      <c r="O7" s="26" t="s">
        <v>68</v>
      </c>
      <c r="P7" s="26" t="s">
        <v>69</v>
      </c>
      <c r="Q7" s="26" t="s">
        <v>70</v>
      </c>
      <c r="R7" s="26" t="s">
        <v>71</v>
      </c>
      <c r="S7" s="26"/>
      <c r="T7" s="26">
        <f>264+259+249</f>
        <v>772</v>
      </c>
      <c r="U7" s="26"/>
      <c r="V7" s="28">
        <f>T7+U7</f>
        <v>772</v>
      </c>
    </row>
    <row r="8" spans="1:22" ht="12.75">
      <c r="A8" s="26">
        <v>8</v>
      </c>
      <c r="B8" s="26" t="s">
        <v>46</v>
      </c>
      <c r="C8" s="26" t="s">
        <v>67</v>
      </c>
      <c r="D8" s="26">
        <v>1954</v>
      </c>
      <c r="E8" s="26">
        <v>55032973</v>
      </c>
      <c r="F8" s="26">
        <f>92+98+93</f>
        <v>283</v>
      </c>
      <c r="G8" s="26">
        <v>1</v>
      </c>
      <c r="H8" s="26">
        <f>92+91+95</f>
        <v>278</v>
      </c>
      <c r="I8" s="26">
        <v>1</v>
      </c>
      <c r="J8" s="28">
        <f t="shared" si="0"/>
        <v>561</v>
      </c>
      <c r="K8" s="26"/>
      <c r="L8" s="26">
        <v>95</v>
      </c>
      <c r="M8" s="26"/>
      <c r="N8" s="26"/>
      <c r="O8" s="26"/>
      <c r="P8" s="26"/>
      <c r="Q8" s="26"/>
      <c r="R8" s="26"/>
      <c r="S8" s="26"/>
      <c r="T8" s="26"/>
      <c r="U8" s="26"/>
      <c r="V8" s="28">
        <f aca="true" t="shared" si="1" ref="V8:V36">T8+U8</f>
        <v>0</v>
      </c>
    </row>
    <row r="9" spans="1:22" ht="12.75">
      <c r="A9" s="26">
        <v>8</v>
      </c>
      <c r="B9" s="26" t="s">
        <v>60</v>
      </c>
      <c r="C9" s="26" t="s">
        <v>72</v>
      </c>
      <c r="D9" s="26">
        <v>1975</v>
      </c>
      <c r="E9" s="26">
        <v>20022596</v>
      </c>
      <c r="F9" s="26">
        <v>280</v>
      </c>
      <c r="G9" s="26">
        <v>1</v>
      </c>
      <c r="H9" s="26">
        <f>93+93+92</f>
        <v>278</v>
      </c>
      <c r="I9" s="26"/>
      <c r="J9" s="28">
        <f t="shared" si="0"/>
        <v>558</v>
      </c>
      <c r="K9" s="26"/>
      <c r="L9" s="26">
        <v>92</v>
      </c>
      <c r="M9" s="26"/>
      <c r="N9" s="26"/>
      <c r="O9" s="26"/>
      <c r="P9" s="26"/>
      <c r="Q9" s="26"/>
      <c r="R9" s="26"/>
      <c r="S9" s="26"/>
      <c r="T9" s="26"/>
      <c r="U9" s="26"/>
      <c r="V9" s="28">
        <f t="shared" si="1"/>
        <v>0</v>
      </c>
    </row>
    <row r="10" spans="1:22" ht="12.75">
      <c r="A10" s="26">
        <v>8</v>
      </c>
      <c r="B10" s="26" t="s">
        <v>46</v>
      </c>
      <c r="C10" s="26" t="s">
        <v>73</v>
      </c>
      <c r="D10" s="26">
        <v>1965</v>
      </c>
      <c r="E10" s="26">
        <v>20022144</v>
      </c>
      <c r="F10" s="26">
        <f>89+90+93</f>
        <v>272</v>
      </c>
      <c r="G10" s="26"/>
      <c r="H10" s="26">
        <f>93+93+91</f>
        <v>277</v>
      </c>
      <c r="I10" s="26"/>
      <c r="J10" s="28">
        <f t="shared" si="0"/>
        <v>549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>
        <f t="shared" si="1"/>
        <v>0</v>
      </c>
    </row>
    <row r="11" spans="1:22" ht="12.75">
      <c r="A11" s="26">
        <v>8</v>
      </c>
      <c r="B11" s="26" t="s">
        <v>74</v>
      </c>
      <c r="C11" s="26" t="s">
        <v>75</v>
      </c>
      <c r="D11" s="26">
        <v>1962</v>
      </c>
      <c r="E11" s="26">
        <v>45189982</v>
      </c>
      <c r="F11" s="26">
        <f>94+91+94</f>
        <v>279</v>
      </c>
      <c r="G11" s="26"/>
      <c r="H11" s="26">
        <f>89+94+92</f>
        <v>275</v>
      </c>
      <c r="I11" s="26"/>
      <c r="J11" s="28">
        <f t="shared" si="0"/>
        <v>554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>
        <f t="shared" si="1"/>
        <v>0</v>
      </c>
    </row>
    <row r="12" spans="1:22" ht="12.75">
      <c r="A12" s="26">
        <v>8</v>
      </c>
      <c r="B12" s="26" t="s">
        <v>46</v>
      </c>
      <c r="C12" s="26" t="s">
        <v>66</v>
      </c>
      <c r="D12" s="26">
        <v>1962</v>
      </c>
      <c r="E12" s="26">
        <v>66737651</v>
      </c>
      <c r="F12" s="26">
        <f>89+91+90</f>
        <v>270</v>
      </c>
      <c r="G12" s="26">
        <v>1</v>
      </c>
      <c r="H12" s="26">
        <f>92+90+91</f>
        <v>273</v>
      </c>
      <c r="I12" s="26">
        <v>1</v>
      </c>
      <c r="J12" s="28">
        <f t="shared" si="0"/>
        <v>543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>
        <f t="shared" si="1"/>
        <v>0</v>
      </c>
    </row>
    <row r="13" spans="1:22" ht="12.75">
      <c r="A13" s="26">
        <v>8</v>
      </c>
      <c r="B13" s="26" t="s">
        <v>46</v>
      </c>
      <c r="C13" s="26" t="s">
        <v>65</v>
      </c>
      <c r="D13" s="26">
        <v>1971</v>
      </c>
      <c r="E13" s="26">
        <v>66734040</v>
      </c>
      <c r="F13" s="26">
        <f>93+91+95</f>
        <v>279</v>
      </c>
      <c r="G13" s="26">
        <v>1</v>
      </c>
      <c r="H13" s="26">
        <f>92+91+88</f>
        <v>271</v>
      </c>
      <c r="I13" s="26">
        <v>1</v>
      </c>
      <c r="J13" s="28">
        <f t="shared" si="0"/>
        <v>550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>
        <f t="shared" si="1"/>
        <v>0</v>
      </c>
    </row>
    <row r="14" spans="1:22" ht="12.75">
      <c r="A14" s="26">
        <v>8</v>
      </c>
      <c r="B14" s="26" t="s">
        <v>60</v>
      </c>
      <c r="C14" s="26" t="s">
        <v>62</v>
      </c>
      <c r="D14" s="26">
        <v>1990</v>
      </c>
      <c r="E14" s="26">
        <v>55033878</v>
      </c>
      <c r="F14" s="26">
        <f>82+86+92</f>
        <v>260</v>
      </c>
      <c r="G14" s="26">
        <v>1</v>
      </c>
      <c r="H14" s="26">
        <f>82+94+90</f>
        <v>266</v>
      </c>
      <c r="I14" s="26"/>
      <c r="J14" s="28">
        <f t="shared" si="0"/>
        <v>526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>
        <f t="shared" si="1"/>
        <v>0</v>
      </c>
    </row>
    <row r="15" spans="1:22" ht="12.75">
      <c r="A15" s="26">
        <v>8</v>
      </c>
      <c r="B15" s="26" t="s">
        <v>46</v>
      </c>
      <c r="C15" s="26" t="s">
        <v>64</v>
      </c>
      <c r="D15" s="26">
        <v>1991</v>
      </c>
      <c r="E15" s="26">
        <v>66733966</v>
      </c>
      <c r="F15" s="26">
        <v>275</v>
      </c>
      <c r="G15" s="26">
        <v>1</v>
      </c>
      <c r="H15" s="26">
        <f>90+89+86</f>
        <v>265</v>
      </c>
      <c r="I15" s="26">
        <v>1</v>
      </c>
      <c r="J15" s="28">
        <f t="shared" si="0"/>
        <v>540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8">
        <f t="shared" si="1"/>
        <v>0</v>
      </c>
    </row>
    <row r="16" spans="1:22" ht="12.75">
      <c r="A16" s="26">
        <v>8</v>
      </c>
      <c r="B16" s="26" t="s">
        <v>76</v>
      </c>
      <c r="C16" s="26" t="s">
        <v>77</v>
      </c>
      <c r="D16" s="26">
        <v>1955</v>
      </c>
      <c r="E16" s="26">
        <v>5016631</v>
      </c>
      <c r="F16" s="26">
        <f>91+92+86</f>
        <v>269</v>
      </c>
      <c r="G16" s="26"/>
      <c r="H16" s="26">
        <v>256</v>
      </c>
      <c r="I16" s="26"/>
      <c r="J16" s="28">
        <f t="shared" si="0"/>
        <v>525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>
        <f t="shared" si="1"/>
        <v>0</v>
      </c>
    </row>
    <row r="17" spans="1:22" ht="12.75">
      <c r="A17" s="26">
        <v>10</v>
      </c>
      <c r="B17" s="26" t="s">
        <v>41</v>
      </c>
      <c r="C17" s="26" t="s">
        <v>57</v>
      </c>
      <c r="D17" s="26">
        <v>1963</v>
      </c>
      <c r="E17" s="26">
        <v>96659474</v>
      </c>
      <c r="F17" s="28">
        <v>279</v>
      </c>
      <c r="G17" s="26">
        <v>1</v>
      </c>
      <c r="H17" s="26"/>
      <c r="I17" s="26"/>
      <c r="J17" s="28">
        <f t="shared" si="0"/>
        <v>279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>
        <f t="shared" si="1"/>
        <v>0</v>
      </c>
    </row>
    <row r="18" spans="1:22" ht="12.75">
      <c r="A18" s="26">
        <v>8</v>
      </c>
      <c r="B18" s="26" t="s">
        <v>50</v>
      </c>
      <c r="C18" s="26" t="s">
        <v>78</v>
      </c>
      <c r="D18" s="26">
        <v>1945</v>
      </c>
      <c r="E18" s="26">
        <v>20022743</v>
      </c>
      <c r="F18" s="26">
        <f>92+95+85</f>
        <v>272</v>
      </c>
      <c r="G18" s="26"/>
      <c r="H18" s="26"/>
      <c r="I18" s="26"/>
      <c r="J18" s="28">
        <f t="shared" si="0"/>
        <v>272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>
        <f t="shared" si="1"/>
        <v>0</v>
      </c>
    </row>
    <row r="19" spans="1:22" ht="12.75">
      <c r="A19" s="26">
        <v>8</v>
      </c>
      <c r="B19" s="26" t="s">
        <v>68</v>
      </c>
      <c r="C19" s="26" t="s">
        <v>69</v>
      </c>
      <c r="D19" s="26">
        <v>1993</v>
      </c>
      <c r="E19" s="26">
        <v>50206230</v>
      </c>
      <c r="F19" s="26">
        <f>88+88+88</f>
        <v>264</v>
      </c>
      <c r="G19" s="26">
        <v>1</v>
      </c>
      <c r="H19" s="26"/>
      <c r="I19" s="26"/>
      <c r="J19" s="28">
        <f t="shared" si="0"/>
        <v>264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8">
        <f t="shared" si="1"/>
        <v>0</v>
      </c>
    </row>
    <row r="20" spans="1:22" ht="12.75">
      <c r="A20" s="26">
        <v>8</v>
      </c>
      <c r="B20" s="26" t="s">
        <v>68</v>
      </c>
      <c r="C20" s="26" t="s">
        <v>70</v>
      </c>
      <c r="D20" s="26">
        <v>1949</v>
      </c>
      <c r="E20" s="26">
        <v>3043484</v>
      </c>
      <c r="F20" s="26">
        <f>93+87+79</f>
        <v>259</v>
      </c>
      <c r="G20" s="26">
        <v>1</v>
      </c>
      <c r="H20" s="26"/>
      <c r="I20" s="26"/>
      <c r="J20" s="28">
        <f t="shared" si="0"/>
        <v>259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8">
        <f t="shared" si="1"/>
        <v>0</v>
      </c>
    </row>
    <row r="21" spans="1:22" ht="12.75">
      <c r="A21" s="26">
        <v>10</v>
      </c>
      <c r="B21" s="26" t="s">
        <v>41</v>
      </c>
      <c r="C21" s="26" t="s">
        <v>79</v>
      </c>
      <c r="D21" s="26">
        <v>2001</v>
      </c>
      <c r="E21" s="26">
        <v>96671768</v>
      </c>
      <c r="F21" s="28">
        <v>256</v>
      </c>
      <c r="G21" s="26"/>
      <c r="H21" s="26"/>
      <c r="I21" s="26"/>
      <c r="J21" s="28">
        <f t="shared" si="0"/>
        <v>256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8">
        <f t="shared" si="1"/>
        <v>0</v>
      </c>
    </row>
    <row r="22" spans="1:22" ht="12.75">
      <c r="A22" s="26">
        <v>8</v>
      </c>
      <c r="B22" s="26" t="s">
        <v>68</v>
      </c>
      <c r="C22" s="26" t="s">
        <v>71</v>
      </c>
      <c r="D22" s="26">
        <v>1965</v>
      </c>
      <c r="E22" s="26">
        <v>502586147</v>
      </c>
      <c r="F22" s="26">
        <f>84+81+84</f>
        <v>249</v>
      </c>
      <c r="G22" s="26">
        <v>1</v>
      </c>
      <c r="H22" s="26"/>
      <c r="I22" s="26"/>
      <c r="J22" s="28">
        <f t="shared" si="0"/>
        <v>249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8">
        <f t="shared" si="1"/>
        <v>0</v>
      </c>
    </row>
    <row r="23" spans="1:22" ht="12.75">
      <c r="A23" s="26">
        <v>8</v>
      </c>
      <c r="B23" s="26" t="s">
        <v>46</v>
      </c>
      <c r="C23" s="26" t="s">
        <v>80</v>
      </c>
      <c r="D23" s="26">
        <v>1949</v>
      </c>
      <c r="E23" s="26">
        <v>66740716</v>
      </c>
      <c r="F23" s="33"/>
      <c r="G23" s="26"/>
      <c r="H23" s="26"/>
      <c r="I23" s="26"/>
      <c r="J23" s="28">
        <f t="shared" si="0"/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8">
        <f t="shared" si="1"/>
        <v>0</v>
      </c>
    </row>
    <row r="24" spans="1:22" ht="12.75">
      <c r="A24" s="26"/>
      <c r="B24" s="26"/>
      <c r="C24" s="26"/>
      <c r="D24" s="26"/>
      <c r="E24" s="26"/>
      <c r="F24" s="26"/>
      <c r="G24" s="26"/>
      <c r="H24" s="26"/>
      <c r="I24" s="26"/>
      <c r="J24" s="28">
        <f aca="true" t="shared" si="2" ref="J24:J68">F24+H24</f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8">
        <f t="shared" si="1"/>
        <v>0</v>
      </c>
    </row>
    <row r="25" spans="1:22" ht="12.75">
      <c r="A25" s="26"/>
      <c r="B25" s="26"/>
      <c r="C25" s="26"/>
      <c r="D25" s="26"/>
      <c r="E25" s="26"/>
      <c r="F25" s="26"/>
      <c r="G25" s="26"/>
      <c r="H25" s="26"/>
      <c r="I25" s="26"/>
      <c r="J25" s="28">
        <f t="shared" si="2"/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8">
        <f t="shared" si="1"/>
        <v>0</v>
      </c>
    </row>
    <row r="26" spans="1:22" ht="12.75">
      <c r="A26" s="26"/>
      <c r="B26" s="26"/>
      <c r="C26" s="26"/>
      <c r="D26" s="26"/>
      <c r="E26" s="26"/>
      <c r="F26" s="26"/>
      <c r="G26" s="26"/>
      <c r="H26" s="26"/>
      <c r="I26" s="26"/>
      <c r="J26" s="28">
        <f t="shared" si="2"/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8">
        <f t="shared" si="1"/>
        <v>0</v>
      </c>
    </row>
    <row r="27" spans="1:22" ht="12.75">
      <c r="A27" s="26"/>
      <c r="B27" s="26"/>
      <c r="C27" s="26"/>
      <c r="D27" s="26"/>
      <c r="E27" s="26"/>
      <c r="F27" s="26"/>
      <c r="G27" s="26"/>
      <c r="H27" s="26"/>
      <c r="I27" s="26"/>
      <c r="J27" s="28">
        <f t="shared" si="2"/>
        <v>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8">
        <f t="shared" si="1"/>
        <v>0</v>
      </c>
    </row>
    <row r="28" spans="1:22" ht="12.75">
      <c r="A28" s="26"/>
      <c r="B28" s="26"/>
      <c r="C28" s="26"/>
      <c r="D28" s="26"/>
      <c r="E28" s="26"/>
      <c r="F28" s="26"/>
      <c r="G28" s="26"/>
      <c r="H28" s="26"/>
      <c r="I28" s="26"/>
      <c r="J28" s="28">
        <f t="shared" si="2"/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8">
        <f t="shared" si="1"/>
        <v>0</v>
      </c>
    </row>
    <row r="29" spans="1:22" ht="12.75">
      <c r="A29" s="26"/>
      <c r="B29" s="26"/>
      <c r="C29" s="26"/>
      <c r="D29" s="26"/>
      <c r="E29" s="26"/>
      <c r="F29" s="26"/>
      <c r="G29" s="26"/>
      <c r="H29" s="26"/>
      <c r="I29" s="26"/>
      <c r="J29" s="28">
        <f t="shared" si="2"/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8">
        <f t="shared" si="1"/>
        <v>0</v>
      </c>
    </row>
    <row r="30" spans="1:22" ht="12.75">
      <c r="A30" s="26"/>
      <c r="B30" s="26"/>
      <c r="C30" s="26"/>
      <c r="D30" s="26"/>
      <c r="E30" s="26"/>
      <c r="F30" s="26"/>
      <c r="G30" s="26"/>
      <c r="H30" s="26"/>
      <c r="I30" s="26"/>
      <c r="J30" s="28">
        <f t="shared" si="2"/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8">
        <f t="shared" si="1"/>
        <v>0</v>
      </c>
    </row>
    <row r="31" spans="1:22" ht="12.75">
      <c r="A31" s="26"/>
      <c r="B31" s="26"/>
      <c r="C31" s="26"/>
      <c r="D31" s="26"/>
      <c r="E31" s="26"/>
      <c r="F31" s="26"/>
      <c r="G31" s="26"/>
      <c r="H31" s="26"/>
      <c r="I31" s="26"/>
      <c r="J31" s="28">
        <f t="shared" si="2"/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>
        <f t="shared" si="1"/>
        <v>0</v>
      </c>
    </row>
    <row r="32" spans="1:22" ht="12.75">
      <c r="A32" s="26"/>
      <c r="B32" s="26"/>
      <c r="C32" s="26"/>
      <c r="D32" s="26"/>
      <c r="E32" s="26"/>
      <c r="F32" s="26"/>
      <c r="G32" s="26"/>
      <c r="H32" s="26"/>
      <c r="I32" s="26"/>
      <c r="J32" s="28">
        <f t="shared" si="2"/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8">
        <f t="shared" si="1"/>
        <v>0</v>
      </c>
    </row>
    <row r="33" spans="1:22" ht="12.75">
      <c r="A33" s="26"/>
      <c r="B33" s="26"/>
      <c r="C33" s="26"/>
      <c r="D33" s="26"/>
      <c r="E33" s="26"/>
      <c r="F33" s="26"/>
      <c r="G33" s="26"/>
      <c r="H33" s="26"/>
      <c r="I33" s="26"/>
      <c r="J33" s="28">
        <f t="shared" si="2"/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8">
        <f t="shared" si="1"/>
        <v>0</v>
      </c>
    </row>
    <row r="34" spans="1:22" ht="12.75">
      <c r="A34" s="26"/>
      <c r="B34" s="26"/>
      <c r="C34" s="26"/>
      <c r="D34" s="26"/>
      <c r="E34" s="26"/>
      <c r="F34" s="26"/>
      <c r="G34" s="26"/>
      <c r="H34" s="26"/>
      <c r="I34" s="26"/>
      <c r="J34" s="28">
        <f t="shared" si="2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>
        <f t="shared" si="1"/>
        <v>0</v>
      </c>
    </row>
    <row r="35" spans="1:22" ht="12.75">
      <c r="A35" s="26"/>
      <c r="B35" s="26"/>
      <c r="C35" s="26"/>
      <c r="D35" s="26"/>
      <c r="E35" s="26"/>
      <c r="F35" s="26"/>
      <c r="G35" s="26"/>
      <c r="H35" s="26"/>
      <c r="I35" s="26"/>
      <c r="J35" s="28">
        <f t="shared" si="2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>
        <f t="shared" si="1"/>
        <v>0</v>
      </c>
    </row>
    <row r="36" spans="1:22" ht="12.75">
      <c r="A36" s="26"/>
      <c r="B36" s="26"/>
      <c r="C36" s="26"/>
      <c r="D36" s="26"/>
      <c r="E36" s="26"/>
      <c r="F36" s="26"/>
      <c r="G36" s="26"/>
      <c r="H36" s="26"/>
      <c r="I36" s="26"/>
      <c r="J36" s="28">
        <f t="shared" si="2"/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8">
        <f t="shared" si="1"/>
        <v>0</v>
      </c>
    </row>
    <row r="37" spans="1:22" ht="12.75">
      <c r="A37" s="26"/>
      <c r="B37" s="26"/>
      <c r="C37" s="26"/>
      <c r="D37" s="26"/>
      <c r="E37" s="26"/>
      <c r="F37" s="26"/>
      <c r="G37" s="26"/>
      <c r="H37" s="26"/>
      <c r="I37" s="26"/>
      <c r="J37" s="28">
        <f t="shared" si="2"/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/>
    </row>
    <row r="38" spans="1:22" ht="12.75">
      <c r="A38" s="26"/>
      <c r="B38" s="26"/>
      <c r="C38" s="26"/>
      <c r="D38" s="26"/>
      <c r="E38" s="26"/>
      <c r="F38" s="26"/>
      <c r="G38" s="26"/>
      <c r="H38" s="26"/>
      <c r="I38" s="26"/>
      <c r="J38" s="28">
        <f t="shared" si="2"/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ht="12.75">
      <c r="A39" s="26"/>
      <c r="B39" s="26"/>
      <c r="C39" s="26"/>
      <c r="D39" s="26"/>
      <c r="E39" s="26"/>
      <c r="F39" s="26"/>
      <c r="G39" s="26"/>
      <c r="H39" s="26"/>
      <c r="I39" s="26"/>
      <c r="J39" s="28">
        <f t="shared" si="2"/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ht="12.75">
      <c r="A40" s="26"/>
      <c r="B40" s="26"/>
      <c r="C40" s="26"/>
      <c r="D40" s="26"/>
      <c r="E40" s="26"/>
      <c r="F40" s="26"/>
      <c r="G40" s="26"/>
      <c r="H40" s="26"/>
      <c r="I40" s="26"/>
      <c r="J40" s="28">
        <f t="shared" si="2"/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ht="12.75">
      <c r="A41" s="26"/>
      <c r="B41" s="26"/>
      <c r="C41" s="26"/>
      <c r="D41" s="26"/>
      <c r="E41" s="26"/>
      <c r="F41" s="26"/>
      <c r="G41" s="26"/>
      <c r="H41" s="26"/>
      <c r="I41" s="26"/>
      <c r="J41" s="28">
        <f t="shared" si="2"/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ht="12.75">
      <c r="A42" s="26"/>
      <c r="B42" s="26"/>
      <c r="C42" s="26"/>
      <c r="D42" s="26"/>
      <c r="E42" s="26"/>
      <c r="F42" s="26"/>
      <c r="G42" s="26"/>
      <c r="H42" s="26"/>
      <c r="I42" s="26"/>
      <c r="J42" s="28">
        <f t="shared" si="2"/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ht="12.75">
      <c r="A43" s="26"/>
      <c r="B43" s="26"/>
      <c r="C43" s="26"/>
      <c r="D43" s="26"/>
      <c r="E43" s="26"/>
      <c r="F43" s="26"/>
      <c r="G43" s="26"/>
      <c r="H43" s="26"/>
      <c r="I43" s="26"/>
      <c r="J43" s="28">
        <f t="shared" si="2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ht="12.75">
      <c r="A44" s="26"/>
      <c r="B44" s="26"/>
      <c r="C44" s="26"/>
      <c r="D44" s="26"/>
      <c r="E44" s="26"/>
      <c r="F44" s="26"/>
      <c r="G44" s="26"/>
      <c r="H44" s="26"/>
      <c r="I44" s="26"/>
      <c r="J44" s="28">
        <f t="shared" si="2"/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ht="12.75">
      <c r="A45" s="26"/>
      <c r="B45" s="26"/>
      <c r="C45" s="26"/>
      <c r="D45" s="26"/>
      <c r="E45" s="26"/>
      <c r="F45" s="26"/>
      <c r="G45" s="26"/>
      <c r="H45" s="26"/>
      <c r="I45" s="26"/>
      <c r="J45" s="28">
        <f t="shared" si="2"/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ht="12.75">
      <c r="A46" s="26"/>
      <c r="B46" s="26"/>
      <c r="C46" s="26"/>
      <c r="D46" s="26"/>
      <c r="E46" s="26"/>
      <c r="F46" s="26"/>
      <c r="G46" s="26"/>
      <c r="H46" s="26"/>
      <c r="I46" s="26"/>
      <c r="J46" s="28">
        <f t="shared" si="2"/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ht="12.75">
      <c r="A47" s="26"/>
      <c r="B47" s="26"/>
      <c r="C47" s="26"/>
      <c r="D47" s="26"/>
      <c r="E47" s="26"/>
      <c r="F47" s="26"/>
      <c r="G47" s="26"/>
      <c r="H47" s="26"/>
      <c r="I47" s="26"/>
      <c r="J47" s="28">
        <f t="shared" si="2"/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ht="12.75">
      <c r="A48" s="26"/>
      <c r="B48" s="26"/>
      <c r="C48" s="26"/>
      <c r="D48" s="26"/>
      <c r="E48" s="26"/>
      <c r="F48" s="26"/>
      <c r="G48" s="26"/>
      <c r="H48" s="26"/>
      <c r="I48" s="26"/>
      <c r="J48" s="28">
        <f t="shared" si="2"/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ht="12.75">
      <c r="A49" s="26"/>
      <c r="B49" s="26"/>
      <c r="C49" s="26"/>
      <c r="D49" s="26"/>
      <c r="E49" s="26"/>
      <c r="F49" s="26"/>
      <c r="G49" s="26"/>
      <c r="H49" s="26"/>
      <c r="I49" s="26"/>
      <c r="J49" s="28">
        <f t="shared" si="2"/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ht="12.75">
      <c r="A50" s="26"/>
      <c r="B50" s="26"/>
      <c r="C50" s="26"/>
      <c r="D50" s="26"/>
      <c r="E50" s="26"/>
      <c r="F50" s="26"/>
      <c r="G50" s="26"/>
      <c r="H50" s="26"/>
      <c r="I50" s="26"/>
      <c r="J50" s="28">
        <f t="shared" si="2"/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ht="12.75">
      <c r="A51" s="26"/>
      <c r="B51" s="26"/>
      <c r="C51" s="26"/>
      <c r="D51" s="26"/>
      <c r="E51" s="26"/>
      <c r="F51" s="26"/>
      <c r="G51" s="26"/>
      <c r="H51" s="26"/>
      <c r="I51" s="26"/>
      <c r="J51" s="28">
        <f t="shared" si="2"/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8">
        <f t="shared" si="2"/>
        <v>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8"/>
    </row>
    <row r="53" spans="1:22" ht="12.75">
      <c r="A53" s="26"/>
      <c r="B53" s="26"/>
      <c r="C53" s="26"/>
      <c r="D53" s="26"/>
      <c r="E53" s="26"/>
      <c r="F53" s="26"/>
      <c r="G53" s="26"/>
      <c r="H53" s="26"/>
      <c r="I53" s="26"/>
      <c r="J53" s="28">
        <f t="shared" si="2"/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8"/>
    </row>
    <row r="54" spans="1:22" ht="12.75">
      <c r="A54" s="26"/>
      <c r="B54" s="26"/>
      <c r="C54" s="26"/>
      <c r="D54" s="26"/>
      <c r="E54" s="26"/>
      <c r="F54" s="26"/>
      <c r="G54" s="26"/>
      <c r="H54" s="26"/>
      <c r="I54" s="26"/>
      <c r="J54" s="28">
        <f t="shared" si="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8"/>
    </row>
    <row r="55" spans="1:22" ht="12.75">
      <c r="A55" s="26"/>
      <c r="B55" s="26"/>
      <c r="C55" s="26"/>
      <c r="D55" s="26"/>
      <c r="E55" s="26"/>
      <c r="F55" s="26"/>
      <c r="G55" s="26"/>
      <c r="H55" s="26"/>
      <c r="I55" s="26"/>
      <c r="J55" s="28">
        <f t="shared" si="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8"/>
    </row>
    <row r="56" spans="1:22" ht="12.75">
      <c r="A56" s="26"/>
      <c r="B56" s="26"/>
      <c r="C56" s="26"/>
      <c r="D56" s="26"/>
      <c r="E56" s="26"/>
      <c r="F56" s="26"/>
      <c r="G56" s="26"/>
      <c r="H56" s="26"/>
      <c r="I56" s="26"/>
      <c r="J56" s="28">
        <f t="shared" si="2"/>
        <v>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8"/>
    </row>
    <row r="57" spans="1:22" ht="12.75">
      <c r="A57" s="26"/>
      <c r="B57" s="26"/>
      <c r="C57" s="26"/>
      <c r="D57" s="26"/>
      <c r="E57" s="26"/>
      <c r="F57" s="26"/>
      <c r="G57" s="26"/>
      <c r="H57" s="26"/>
      <c r="I57" s="26"/>
      <c r="J57" s="28">
        <f t="shared" si="2"/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8"/>
    </row>
    <row r="58" spans="1:22" ht="12.75">
      <c r="A58" s="26"/>
      <c r="B58" s="26"/>
      <c r="C58" s="26"/>
      <c r="D58" s="26"/>
      <c r="E58" s="26"/>
      <c r="F58" s="26"/>
      <c r="G58" s="26"/>
      <c r="H58" s="26"/>
      <c r="I58" s="26"/>
      <c r="J58" s="28">
        <f t="shared" si="2"/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8"/>
    </row>
    <row r="59" spans="1:22" ht="12.75">
      <c r="A59" s="26"/>
      <c r="B59" s="26"/>
      <c r="C59" s="26"/>
      <c r="D59" s="26"/>
      <c r="E59" s="26"/>
      <c r="F59" s="26"/>
      <c r="G59" s="26"/>
      <c r="H59" s="26"/>
      <c r="I59" s="26"/>
      <c r="J59" s="28">
        <f t="shared" si="2"/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8"/>
    </row>
    <row r="60" spans="1:22" ht="12.75">
      <c r="A60" s="26"/>
      <c r="B60" s="26"/>
      <c r="C60" s="26"/>
      <c r="D60" s="26"/>
      <c r="E60" s="26"/>
      <c r="F60" s="26"/>
      <c r="G60" s="26"/>
      <c r="H60" s="26"/>
      <c r="I60" s="26"/>
      <c r="J60" s="28">
        <f t="shared" si="2"/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8"/>
    </row>
    <row r="61" spans="1:22" ht="12.75">
      <c r="A61" s="26"/>
      <c r="B61" s="26"/>
      <c r="C61" s="26"/>
      <c r="D61" s="26"/>
      <c r="E61" s="26"/>
      <c r="F61" s="26"/>
      <c r="G61" s="26"/>
      <c r="H61" s="26"/>
      <c r="I61" s="26"/>
      <c r="J61" s="28">
        <f t="shared" si="2"/>
        <v>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8"/>
    </row>
    <row r="62" spans="1:22" ht="12.75">
      <c r="A62" s="26"/>
      <c r="B62" s="26"/>
      <c r="C62" s="26"/>
      <c r="D62" s="26"/>
      <c r="E62" s="26"/>
      <c r="F62" s="26"/>
      <c r="G62" s="26"/>
      <c r="H62" s="26"/>
      <c r="I62" s="26"/>
      <c r="J62" s="28">
        <f t="shared" si="2"/>
        <v>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8"/>
    </row>
    <row r="63" spans="1:22" ht="12.75">
      <c r="A63" s="26"/>
      <c r="B63" s="26"/>
      <c r="C63" s="26"/>
      <c r="D63" s="26"/>
      <c r="E63" s="26"/>
      <c r="F63" s="26"/>
      <c r="G63" s="26"/>
      <c r="H63" s="26"/>
      <c r="I63" s="26"/>
      <c r="J63" s="28">
        <f t="shared" si="2"/>
        <v>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8"/>
    </row>
    <row r="64" spans="1:22" ht="12.75">
      <c r="A64" s="26"/>
      <c r="B64" s="26"/>
      <c r="C64" s="26"/>
      <c r="D64" s="26"/>
      <c r="E64" s="26"/>
      <c r="F64" s="26"/>
      <c r="G64" s="26"/>
      <c r="H64" s="26"/>
      <c r="I64" s="26"/>
      <c r="J64" s="28">
        <f t="shared" si="2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8"/>
    </row>
    <row r="65" spans="1:22" ht="12.75">
      <c r="A65" s="26"/>
      <c r="B65" s="26"/>
      <c r="C65" s="26"/>
      <c r="D65" s="26"/>
      <c r="E65" s="26"/>
      <c r="F65" s="26"/>
      <c r="G65" s="26"/>
      <c r="H65" s="26"/>
      <c r="I65" s="26"/>
      <c r="J65" s="28">
        <f t="shared" si="2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8"/>
    </row>
    <row r="66" spans="1:22" ht="12.75">
      <c r="A66" s="26"/>
      <c r="B66" s="26"/>
      <c r="C66" s="26"/>
      <c r="D66" s="26"/>
      <c r="E66" s="26"/>
      <c r="F66" s="26"/>
      <c r="G66" s="26"/>
      <c r="H66" s="26"/>
      <c r="I66" s="26"/>
      <c r="J66" s="28">
        <f t="shared" si="2"/>
        <v>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8"/>
    </row>
    <row r="67" spans="1:22" ht="12.75">
      <c r="A67" s="26"/>
      <c r="B67" s="26"/>
      <c r="C67" s="26"/>
      <c r="D67" s="26"/>
      <c r="E67" s="26"/>
      <c r="F67" s="26"/>
      <c r="G67" s="26"/>
      <c r="H67" s="26"/>
      <c r="I67" s="26"/>
      <c r="J67" s="28">
        <f t="shared" si="2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8"/>
    </row>
    <row r="68" spans="1:22" ht="12.75">
      <c r="A68" s="26"/>
      <c r="B68" s="26"/>
      <c r="C68" s="26"/>
      <c r="D68" s="26"/>
      <c r="E68" s="26"/>
      <c r="F68" s="26"/>
      <c r="G68" s="26"/>
      <c r="H68" s="26"/>
      <c r="I68" s="26"/>
      <c r="J68" s="28">
        <f t="shared" si="2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8"/>
    </row>
    <row r="69" spans="1:22" ht="12.75">
      <c r="A69" s="26"/>
      <c r="B69" s="26"/>
      <c r="C69" s="26"/>
      <c r="D69" s="26"/>
      <c r="E69" s="26"/>
      <c r="F69" s="26"/>
      <c r="G69" s="26"/>
      <c r="H69" s="26"/>
      <c r="I69" s="26"/>
      <c r="J69" s="28">
        <f aca="true" t="shared" si="3" ref="J69:J132">F69+H69</f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8"/>
    </row>
    <row r="70" spans="1:22" ht="12.75">
      <c r="A70" s="26"/>
      <c r="B70" s="26"/>
      <c r="C70" s="26"/>
      <c r="D70" s="26"/>
      <c r="E70" s="26"/>
      <c r="F70" s="26"/>
      <c r="G70" s="26"/>
      <c r="H70" s="26"/>
      <c r="I70" s="26"/>
      <c r="J70" s="28">
        <f t="shared" si="3"/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8"/>
    </row>
    <row r="71" spans="1:22" ht="12.75">
      <c r="A71" s="26"/>
      <c r="B71" s="26"/>
      <c r="C71" s="26"/>
      <c r="D71" s="26"/>
      <c r="E71" s="26"/>
      <c r="F71" s="26"/>
      <c r="G71" s="26"/>
      <c r="H71" s="26"/>
      <c r="I71" s="26"/>
      <c r="J71" s="28">
        <f t="shared" si="3"/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8"/>
    </row>
    <row r="72" spans="1:22" ht="12.75">
      <c r="A72" s="26"/>
      <c r="B72" s="26"/>
      <c r="C72" s="26"/>
      <c r="D72" s="26"/>
      <c r="E72" s="26"/>
      <c r="F72" s="26"/>
      <c r="G72" s="26"/>
      <c r="H72" s="26"/>
      <c r="I72" s="26"/>
      <c r="J72" s="28">
        <f t="shared" si="3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8"/>
    </row>
    <row r="73" spans="1:22" ht="12.75">
      <c r="A73" s="26"/>
      <c r="B73" s="26"/>
      <c r="C73" s="26"/>
      <c r="D73" s="26"/>
      <c r="E73" s="26"/>
      <c r="F73" s="26"/>
      <c r="G73" s="26"/>
      <c r="H73" s="26"/>
      <c r="I73" s="26"/>
      <c r="J73" s="28">
        <f t="shared" si="3"/>
        <v>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8"/>
    </row>
    <row r="74" spans="1:22" ht="12.75">
      <c r="A74" s="26"/>
      <c r="B74" s="26"/>
      <c r="C74" s="26"/>
      <c r="D74" s="26"/>
      <c r="E74" s="26"/>
      <c r="F74" s="26"/>
      <c r="G74" s="26"/>
      <c r="H74" s="26"/>
      <c r="I74" s="26"/>
      <c r="J74" s="28">
        <f t="shared" si="3"/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8"/>
    </row>
    <row r="75" spans="1:22" ht="12.75">
      <c r="A75" s="26"/>
      <c r="B75" s="26"/>
      <c r="C75" s="26"/>
      <c r="D75" s="26"/>
      <c r="E75" s="26"/>
      <c r="F75" s="26"/>
      <c r="G75" s="26"/>
      <c r="H75" s="26"/>
      <c r="I75" s="26"/>
      <c r="J75" s="28">
        <f t="shared" si="3"/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8"/>
    </row>
    <row r="76" spans="1:22" ht="12.75">
      <c r="A76" s="26"/>
      <c r="B76" s="26"/>
      <c r="C76" s="26"/>
      <c r="D76" s="26"/>
      <c r="E76" s="26"/>
      <c r="F76" s="26"/>
      <c r="G76" s="26"/>
      <c r="H76" s="26"/>
      <c r="I76" s="26"/>
      <c r="J76" s="28">
        <f t="shared" si="3"/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8"/>
    </row>
    <row r="77" spans="1:22" ht="12.75">
      <c r="A77" s="26"/>
      <c r="B77" s="26"/>
      <c r="C77" s="26"/>
      <c r="D77" s="26"/>
      <c r="E77" s="26"/>
      <c r="F77" s="26"/>
      <c r="G77" s="26"/>
      <c r="H77" s="26"/>
      <c r="I77" s="26"/>
      <c r="J77" s="28">
        <f t="shared" si="3"/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8"/>
    </row>
    <row r="78" spans="1:22" ht="12.75">
      <c r="A78" s="26"/>
      <c r="B78" s="26"/>
      <c r="C78" s="26"/>
      <c r="D78" s="26"/>
      <c r="E78" s="26"/>
      <c r="F78" s="26"/>
      <c r="G78" s="26"/>
      <c r="H78" s="26"/>
      <c r="I78" s="26"/>
      <c r="J78" s="28">
        <f t="shared" si="3"/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8"/>
    </row>
    <row r="79" spans="1:22" ht="12.75">
      <c r="A79" s="26"/>
      <c r="B79" s="26"/>
      <c r="C79" s="26"/>
      <c r="D79" s="26"/>
      <c r="E79" s="26"/>
      <c r="F79" s="26"/>
      <c r="G79" s="26"/>
      <c r="H79" s="26"/>
      <c r="I79" s="26"/>
      <c r="J79" s="28">
        <f t="shared" si="3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8"/>
    </row>
    <row r="80" spans="1:22" ht="12.75">
      <c r="A80" s="26"/>
      <c r="B80" s="26"/>
      <c r="C80" s="26"/>
      <c r="D80" s="26"/>
      <c r="E80" s="26"/>
      <c r="F80" s="26"/>
      <c r="G80" s="26"/>
      <c r="H80" s="26"/>
      <c r="I80" s="26"/>
      <c r="J80" s="28">
        <f t="shared" si="3"/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8"/>
    </row>
    <row r="81" spans="1:22" ht="12.75">
      <c r="A81" s="26"/>
      <c r="B81" s="26"/>
      <c r="C81" s="26"/>
      <c r="D81" s="26"/>
      <c r="E81" s="26"/>
      <c r="F81" s="26"/>
      <c r="G81" s="26"/>
      <c r="H81" s="26"/>
      <c r="I81" s="26"/>
      <c r="J81" s="28">
        <f t="shared" si="3"/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8"/>
    </row>
    <row r="82" spans="1:22" ht="12.75">
      <c r="A82" s="26"/>
      <c r="B82" s="26"/>
      <c r="C82" s="26"/>
      <c r="D82" s="26"/>
      <c r="E82" s="26"/>
      <c r="F82" s="26"/>
      <c r="G82" s="26"/>
      <c r="H82" s="26"/>
      <c r="I82" s="26"/>
      <c r="J82" s="28">
        <f t="shared" si="3"/>
        <v>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8"/>
    </row>
    <row r="83" spans="1:22" ht="12.75">
      <c r="A83" s="26"/>
      <c r="B83" s="26"/>
      <c r="C83" s="26"/>
      <c r="D83" s="26"/>
      <c r="E83" s="26"/>
      <c r="F83" s="26"/>
      <c r="G83" s="26"/>
      <c r="H83" s="26"/>
      <c r="I83" s="26"/>
      <c r="J83" s="28">
        <f t="shared" si="3"/>
        <v>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8"/>
    </row>
    <row r="84" spans="1:22" ht="12.75">
      <c r="A84" s="26"/>
      <c r="B84" s="26"/>
      <c r="C84" s="26"/>
      <c r="D84" s="26"/>
      <c r="E84" s="26"/>
      <c r="F84" s="26"/>
      <c r="G84" s="26"/>
      <c r="H84" s="26"/>
      <c r="I84" s="26"/>
      <c r="J84" s="28">
        <f t="shared" si="3"/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8"/>
    </row>
    <row r="85" spans="1:22" ht="12.75">
      <c r="A85" s="26"/>
      <c r="B85" s="26"/>
      <c r="C85" s="26"/>
      <c r="D85" s="26"/>
      <c r="E85" s="26"/>
      <c r="F85" s="26"/>
      <c r="G85" s="26"/>
      <c r="H85" s="26"/>
      <c r="I85" s="26"/>
      <c r="J85" s="28">
        <f t="shared" si="3"/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8"/>
    </row>
    <row r="86" spans="1:22" ht="12.75">
      <c r="A86" s="26"/>
      <c r="B86" s="26"/>
      <c r="C86" s="26"/>
      <c r="D86" s="26"/>
      <c r="E86" s="26"/>
      <c r="F86" s="26"/>
      <c r="G86" s="26"/>
      <c r="H86" s="26"/>
      <c r="I86" s="26"/>
      <c r="J86" s="28">
        <f t="shared" si="3"/>
        <v>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8"/>
    </row>
    <row r="87" spans="1:22" ht="12.75">
      <c r="A87" s="26"/>
      <c r="B87" s="26"/>
      <c r="C87" s="26"/>
      <c r="D87" s="26"/>
      <c r="E87" s="26"/>
      <c r="F87" s="26"/>
      <c r="G87" s="26"/>
      <c r="H87" s="26"/>
      <c r="I87" s="26"/>
      <c r="J87" s="28">
        <f t="shared" si="3"/>
        <v>0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8"/>
    </row>
    <row r="88" spans="1:22" ht="12.75">
      <c r="A88" s="26"/>
      <c r="B88" s="26"/>
      <c r="C88" s="26"/>
      <c r="D88" s="26"/>
      <c r="E88" s="26"/>
      <c r="F88" s="26"/>
      <c r="G88" s="26"/>
      <c r="H88" s="26"/>
      <c r="I88" s="26"/>
      <c r="J88" s="28">
        <f t="shared" si="3"/>
        <v>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8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8">
        <f t="shared" si="3"/>
        <v>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8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8">
        <f t="shared" si="3"/>
        <v>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8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8">
        <f t="shared" si="3"/>
        <v>0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8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8">
        <f t="shared" si="3"/>
        <v>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8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8">
        <f t="shared" si="3"/>
        <v>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8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8">
        <f t="shared" si="3"/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8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8">
        <f t="shared" si="3"/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8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8">
        <f t="shared" si="3"/>
        <v>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8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8">
        <f t="shared" si="3"/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8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8">
        <f t="shared" si="3"/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8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8">
        <f t="shared" si="3"/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8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8">
        <f t="shared" si="3"/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8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8">
        <f t="shared" si="3"/>
        <v>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8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8">
        <f t="shared" si="3"/>
        <v>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8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8">
        <f t="shared" si="3"/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8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8">
        <f t="shared" si="3"/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8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8">
        <f t="shared" si="3"/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8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8">
        <f t="shared" si="3"/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8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8">
        <f t="shared" si="3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8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8">
        <f t="shared" si="3"/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8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8">
        <f t="shared" si="3"/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8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8">
        <f t="shared" si="3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8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8">
        <f t="shared" si="3"/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8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8">
        <f t="shared" si="3"/>
        <v>0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8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8">
        <f t="shared" si="3"/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8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8">
        <f t="shared" si="3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8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8">
        <f t="shared" si="3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8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8">
        <f t="shared" si="3"/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8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8">
        <f t="shared" si="3"/>
        <v>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8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8">
        <f t="shared" si="3"/>
        <v>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8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8">
        <f t="shared" si="3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8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8">
        <f t="shared" si="3"/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8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8">
        <f t="shared" si="3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8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8">
        <f t="shared" si="3"/>
        <v>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8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8">
        <f t="shared" si="3"/>
        <v>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8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8">
        <f t="shared" si="3"/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8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8">
        <f t="shared" si="3"/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8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8">
        <f t="shared" si="3"/>
        <v>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8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8">
        <f t="shared" si="3"/>
        <v>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8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8">
        <f t="shared" si="3"/>
        <v>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8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8">
        <f t="shared" si="3"/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8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8">
        <f t="shared" si="3"/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8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8">
        <f t="shared" si="3"/>
        <v>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8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8">
        <f t="shared" si="3"/>
        <v>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8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8">
        <f aca="true" t="shared" si="4" ref="J133:J150">F133+H133</f>
        <v>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8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8">
        <f t="shared" si="4"/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8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8">
        <f t="shared" si="4"/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8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8">
        <f t="shared" si="4"/>
        <v>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8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8">
        <f t="shared" si="4"/>
        <v>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8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8">
        <f t="shared" si="4"/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8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8">
        <f t="shared" si="4"/>
        <v>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8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8">
        <f t="shared" si="4"/>
        <v>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8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8">
        <f t="shared" si="4"/>
        <v>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8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8">
        <f t="shared" si="4"/>
        <v>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8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8">
        <f t="shared" si="4"/>
        <v>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8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8">
        <f t="shared" si="4"/>
        <v>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8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8">
        <f t="shared" si="4"/>
        <v>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8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8">
        <f t="shared" si="4"/>
        <v>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8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8">
        <f t="shared" si="4"/>
        <v>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8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8">
        <f t="shared" si="4"/>
        <v>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8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8">
        <f t="shared" si="4"/>
        <v>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8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8">
        <f t="shared" si="4"/>
        <v>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8"/>
    </row>
    <row r="151" ht="12.75">
      <c r="V151" s="28"/>
    </row>
    <row r="152" ht="12.75">
      <c r="V152" s="28"/>
    </row>
    <row r="153" ht="12.75">
      <c r="V153" s="28"/>
    </row>
  </sheetData>
  <sheetProtection selectLockedCells="1" selectUnlockedCells="1"/>
  <mergeCells count="2">
    <mergeCell ref="F2:J2"/>
    <mergeCell ref="K2:K3"/>
  </mergeCells>
  <conditionalFormatting sqref="K1:K2">
    <cfRule type="cellIs" priority="1" dxfId="0" operator="equal" stopIfTrue="1">
      <formula>0</formula>
    </cfRule>
  </conditionalFormatting>
  <conditionalFormatting sqref="J1:J3">
    <cfRule type="cellIs" priority="2" dxfId="0" operator="equal" stopIfTrue="1">
      <formula>0</formula>
    </cfRule>
  </conditionalFormatting>
  <conditionalFormatting sqref="J4:J150">
    <cfRule type="cellIs" priority="3" dxfId="0" operator="equal" stopIfTrue="1">
      <formula>0</formula>
    </cfRule>
  </conditionalFormatting>
  <conditionalFormatting sqref="V4:V36">
    <cfRule type="cellIs" priority="4" dxfId="0" operator="equal" stopIfTrue="1">
      <formula>0</formula>
    </cfRule>
  </conditionalFormatting>
  <conditionalFormatting sqref="F4:F6 F17 F21">
    <cfRule type="cellIs" priority="5" dxfId="0" operator="equal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3"/>
  <sheetViews>
    <sheetView zoomScale="90" zoomScaleNormal="90" workbookViewId="0" topLeftCell="A1">
      <selection activeCell="H38" sqref="H38"/>
    </sheetView>
  </sheetViews>
  <sheetFormatPr defaultColWidth="11.421875" defaultRowHeight="12.75"/>
  <cols>
    <col min="1" max="1" width="5.421875" style="1" customWidth="1"/>
    <col min="2" max="2" width="19.7109375" style="1" customWidth="1"/>
    <col min="3" max="3" width="26.57421875" style="1" customWidth="1"/>
    <col min="4" max="5" width="10.7109375" style="1" customWidth="1"/>
    <col min="6" max="6" width="8.57421875" style="1" customWidth="1"/>
    <col min="7" max="7" width="4.140625" style="1" customWidth="1"/>
    <col min="8" max="8" width="8.28125" style="1" customWidth="1"/>
    <col min="9" max="9" width="4.28125" style="1" customWidth="1"/>
    <col min="10" max="10" width="6.140625" style="1" customWidth="1"/>
    <col min="11" max="11" width="10.7109375" style="1" customWidth="1"/>
    <col min="12" max="12" width="3.57421875" style="1" customWidth="1"/>
    <col min="13" max="13" width="6.7109375" style="1" customWidth="1"/>
    <col min="14" max="14" width="5.00390625" style="1" customWidth="1"/>
    <col min="15" max="15" width="19.7109375" style="1" customWidth="1"/>
    <col min="16" max="19" width="20.8515625" style="1" customWidth="1"/>
    <col min="20" max="16384" width="10.7109375" style="1" customWidth="1"/>
  </cols>
  <sheetData>
    <row r="1" spans="1:22" ht="12.75">
      <c r="A1" s="5" t="s">
        <v>81</v>
      </c>
      <c r="B1" s="6"/>
      <c r="C1" s="7" t="s">
        <v>82</v>
      </c>
      <c r="D1" s="8"/>
      <c r="E1" s="8"/>
      <c r="F1" s="8"/>
      <c r="G1" s="8"/>
      <c r="H1" s="8"/>
      <c r="I1" s="9"/>
      <c r="J1" s="10"/>
      <c r="K1" s="11"/>
      <c r="L1" s="29"/>
      <c r="M1" s="13" t="s">
        <v>83</v>
      </c>
      <c r="N1" s="8"/>
      <c r="O1" s="14"/>
      <c r="P1" s="6"/>
      <c r="Q1" s="6"/>
      <c r="R1" s="6"/>
      <c r="S1" s="6"/>
      <c r="T1" s="8"/>
      <c r="U1" s="8"/>
      <c r="V1" s="8"/>
    </row>
    <row r="2" spans="1:22" ht="24" customHeight="1">
      <c r="A2" s="15"/>
      <c r="B2" s="16"/>
      <c r="C2" s="16"/>
      <c r="D2" s="9"/>
      <c r="E2" s="9"/>
      <c r="F2" s="17" t="s">
        <v>21</v>
      </c>
      <c r="G2" s="17"/>
      <c r="H2" s="17"/>
      <c r="I2" s="17"/>
      <c r="J2" s="17"/>
      <c r="K2" s="30" t="s">
        <v>22</v>
      </c>
      <c r="L2" s="29"/>
      <c r="M2" s="19" t="s">
        <v>23</v>
      </c>
      <c r="N2" s="9"/>
      <c r="O2" s="20"/>
      <c r="P2" s="16"/>
      <c r="Q2" s="16"/>
      <c r="R2" s="16"/>
      <c r="S2" s="16"/>
      <c r="T2" s="9"/>
      <c r="U2" s="9"/>
      <c r="V2" s="9"/>
    </row>
    <row r="3" spans="1:22" ht="12.75">
      <c r="A3" s="21" t="s">
        <v>2</v>
      </c>
      <c r="B3" s="21" t="s">
        <v>24</v>
      </c>
      <c r="C3" s="21" t="s">
        <v>25</v>
      </c>
      <c r="D3" s="22" t="s">
        <v>26</v>
      </c>
      <c r="E3" s="22" t="s">
        <v>27</v>
      </c>
      <c r="F3" s="23" t="s">
        <v>28</v>
      </c>
      <c r="G3" s="24" t="s">
        <v>29</v>
      </c>
      <c r="H3" s="23" t="s">
        <v>30</v>
      </c>
      <c r="I3" s="24" t="s">
        <v>29</v>
      </c>
      <c r="J3" s="31" t="s">
        <v>31</v>
      </c>
      <c r="K3" s="30"/>
      <c r="L3" s="12"/>
      <c r="M3" s="21" t="s">
        <v>32</v>
      </c>
      <c r="N3" s="21" t="s">
        <v>2</v>
      </c>
      <c r="O3" s="21" t="s">
        <v>33</v>
      </c>
      <c r="P3" s="21" t="s">
        <v>34</v>
      </c>
      <c r="Q3" s="21" t="s">
        <v>35</v>
      </c>
      <c r="R3" s="21" t="s">
        <v>36</v>
      </c>
      <c r="S3" s="21" t="s">
        <v>37</v>
      </c>
      <c r="T3" s="22" t="s">
        <v>38</v>
      </c>
      <c r="U3" s="22" t="s">
        <v>39</v>
      </c>
      <c r="V3" s="32" t="s">
        <v>40</v>
      </c>
    </row>
    <row r="4" spans="1:22" ht="12.75">
      <c r="A4" s="26">
        <v>8</v>
      </c>
      <c r="B4" s="26" t="s">
        <v>46</v>
      </c>
      <c r="C4" s="26" t="s">
        <v>84</v>
      </c>
      <c r="D4" s="26">
        <v>1999</v>
      </c>
      <c r="E4" s="26">
        <v>66735992</v>
      </c>
      <c r="F4" s="26">
        <v>273</v>
      </c>
      <c r="G4" s="26">
        <v>1</v>
      </c>
      <c r="H4" s="26">
        <f>93+93+91</f>
        <v>277</v>
      </c>
      <c r="I4" s="26">
        <v>1</v>
      </c>
      <c r="J4" s="28">
        <f aca="true" t="shared" si="0" ref="J4:J35">F4+H4</f>
        <v>550</v>
      </c>
      <c r="K4" s="26"/>
      <c r="L4" s="26"/>
      <c r="M4" s="26"/>
      <c r="N4" s="26">
        <v>8</v>
      </c>
      <c r="O4" s="26" t="s">
        <v>46</v>
      </c>
      <c r="P4" s="26" t="s">
        <v>85</v>
      </c>
      <c r="Q4" s="26" t="s">
        <v>86</v>
      </c>
      <c r="R4" s="26" t="s">
        <v>87</v>
      </c>
      <c r="S4" s="26" t="s">
        <v>84</v>
      </c>
      <c r="T4" s="26">
        <f>273+264+253</f>
        <v>790</v>
      </c>
      <c r="U4" s="26">
        <f>277+271+257</f>
        <v>805</v>
      </c>
      <c r="V4" s="28">
        <f>T4+U4</f>
        <v>1595</v>
      </c>
    </row>
    <row r="5" spans="1:22" ht="12.75">
      <c r="A5" s="26">
        <v>8</v>
      </c>
      <c r="B5" s="26" t="s">
        <v>60</v>
      </c>
      <c r="C5" s="26" t="s">
        <v>88</v>
      </c>
      <c r="D5" s="26">
        <v>1977</v>
      </c>
      <c r="E5" s="26">
        <v>45188098</v>
      </c>
      <c r="F5" s="26">
        <f>92+89+90</f>
        <v>271</v>
      </c>
      <c r="G5" s="26"/>
      <c r="H5" s="26">
        <f>92+91+90</f>
        <v>273</v>
      </c>
      <c r="I5" s="26"/>
      <c r="J5" s="28">
        <f t="shared" si="0"/>
        <v>544</v>
      </c>
      <c r="K5" s="26"/>
      <c r="L5" s="26"/>
      <c r="M5" s="26"/>
      <c r="N5" s="26">
        <v>8</v>
      </c>
      <c r="O5" s="26" t="s">
        <v>89</v>
      </c>
      <c r="P5" s="26" t="s">
        <v>90</v>
      </c>
      <c r="Q5" s="26" t="s">
        <v>91</v>
      </c>
      <c r="R5" s="26" t="s">
        <v>92</v>
      </c>
      <c r="S5" s="26" t="s">
        <v>93</v>
      </c>
      <c r="T5" s="26">
        <f>267+259+258</f>
        <v>784</v>
      </c>
      <c r="U5" s="26">
        <f>264+261+259</f>
        <v>784</v>
      </c>
      <c r="V5" s="28">
        <f>T5+U5</f>
        <v>1568</v>
      </c>
    </row>
    <row r="6" spans="1:22" ht="12.75">
      <c r="A6" s="26">
        <v>8</v>
      </c>
      <c r="B6" s="26" t="s">
        <v>46</v>
      </c>
      <c r="C6" s="26" t="s">
        <v>87</v>
      </c>
      <c r="D6" s="26">
        <v>1970</v>
      </c>
      <c r="E6" s="26">
        <v>66742368</v>
      </c>
      <c r="F6" s="26">
        <v>264</v>
      </c>
      <c r="G6" s="26">
        <v>1</v>
      </c>
      <c r="H6" s="26">
        <f>88+90+93</f>
        <v>271</v>
      </c>
      <c r="I6" s="26">
        <v>1</v>
      </c>
      <c r="J6" s="28">
        <f t="shared" si="0"/>
        <v>535</v>
      </c>
      <c r="K6" s="26"/>
      <c r="L6" s="26"/>
      <c r="M6" s="26"/>
      <c r="N6" s="26">
        <v>8</v>
      </c>
      <c r="O6" s="26" t="s">
        <v>94</v>
      </c>
      <c r="P6" s="26" t="s">
        <v>95</v>
      </c>
      <c r="Q6" s="26" t="s">
        <v>96</v>
      </c>
      <c r="R6" s="26" t="s">
        <v>97</v>
      </c>
      <c r="S6" s="26" t="s">
        <v>98</v>
      </c>
      <c r="T6" s="26">
        <f>261+250+247</f>
        <v>758</v>
      </c>
      <c r="U6" s="26">
        <f>263+251+243</f>
        <v>757</v>
      </c>
      <c r="V6" s="28">
        <f>T6+U6</f>
        <v>1515</v>
      </c>
    </row>
    <row r="7" spans="1:22" ht="12.75">
      <c r="A7" s="26">
        <v>8</v>
      </c>
      <c r="B7" s="26" t="s">
        <v>76</v>
      </c>
      <c r="C7" s="26" t="s">
        <v>99</v>
      </c>
      <c r="D7" s="26">
        <v>1970</v>
      </c>
      <c r="E7" s="26">
        <v>66737174</v>
      </c>
      <c r="F7" s="26">
        <v>268</v>
      </c>
      <c r="G7" s="26"/>
      <c r="H7" s="26">
        <v>264</v>
      </c>
      <c r="I7" s="26"/>
      <c r="J7" s="28">
        <f t="shared" si="0"/>
        <v>532</v>
      </c>
      <c r="K7" s="26"/>
      <c r="L7" s="26"/>
      <c r="M7" s="26"/>
      <c r="N7" s="26">
        <v>8</v>
      </c>
      <c r="O7" s="26" t="s">
        <v>50</v>
      </c>
      <c r="P7" s="26" t="s">
        <v>100</v>
      </c>
      <c r="Q7" s="26" t="s">
        <v>101</v>
      </c>
      <c r="R7" s="26" t="s">
        <v>102</v>
      </c>
      <c r="S7" s="26" t="s">
        <v>103</v>
      </c>
      <c r="T7" s="26">
        <f>267+252+249</f>
        <v>768</v>
      </c>
      <c r="U7" s="26"/>
      <c r="V7" s="28">
        <f>T7+U7</f>
        <v>768</v>
      </c>
    </row>
    <row r="8" spans="1:22" ht="12.75">
      <c r="A8" s="26">
        <v>8</v>
      </c>
      <c r="B8" s="26" t="s">
        <v>60</v>
      </c>
      <c r="C8" s="26" t="s">
        <v>104</v>
      </c>
      <c r="D8" s="26">
        <v>1958</v>
      </c>
      <c r="E8" s="26">
        <v>66736775</v>
      </c>
      <c r="F8" s="26">
        <v>259</v>
      </c>
      <c r="G8" s="26">
        <v>1</v>
      </c>
      <c r="H8" s="26">
        <f>89+90+85</f>
        <v>264</v>
      </c>
      <c r="I8" s="26">
        <v>1</v>
      </c>
      <c r="J8" s="28">
        <f t="shared" si="0"/>
        <v>523</v>
      </c>
      <c r="K8" s="26"/>
      <c r="L8" s="26"/>
      <c r="M8" s="26"/>
      <c r="N8" s="26">
        <v>8</v>
      </c>
      <c r="O8" s="26" t="s">
        <v>105</v>
      </c>
      <c r="P8" s="26" t="s">
        <v>106</v>
      </c>
      <c r="Q8" s="26" t="s">
        <v>107</v>
      </c>
      <c r="R8" s="26" t="s">
        <v>108</v>
      </c>
      <c r="S8" s="26" t="s">
        <v>109</v>
      </c>
      <c r="T8" s="26">
        <f>255+254+211</f>
        <v>720</v>
      </c>
      <c r="U8" s="26"/>
      <c r="V8" s="28">
        <f>T8+U8</f>
        <v>720</v>
      </c>
    </row>
    <row r="9" spans="1:22" ht="12.75">
      <c r="A9" s="26">
        <v>8</v>
      </c>
      <c r="B9" s="26" t="s">
        <v>60</v>
      </c>
      <c r="C9" s="26" t="s">
        <v>95</v>
      </c>
      <c r="D9" s="26">
        <v>1999</v>
      </c>
      <c r="E9" s="26">
        <v>4726767</v>
      </c>
      <c r="F9" s="26">
        <f>81+90+90</f>
        <v>261</v>
      </c>
      <c r="G9" s="26">
        <v>2</v>
      </c>
      <c r="H9" s="26">
        <f>83+90+90</f>
        <v>263</v>
      </c>
      <c r="I9" s="26">
        <v>2</v>
      </c>
      <c r="J9" s="28">
        <f t="shared" si="0"/>
        <v>524</v>
      </c>
      <c r="K9" s="26"/>
      <c r="L9" s="26"/>
      <c r="M9" s="26"/>
      <c r="N9" s="26">
        <v>8</v>
      </c>
      <c r="O9" s="26" t="s">
        <v>110</v>
      </c>
      <c r="P9" s="26" t="s">
        <v>111</v>
      </c>
      <c r="Q9" s="26" t="s">
        <v>112</v>
      </c>
      <c r="R9" s="26" t="s">
        <v>113</v>
      </c>
      <c r="S9" s="26" t="s">
        <v>114</v>
      </c>
      <c r="T9" s="26">
        <f>233+228+212</f>
        <v>673</v>
      </c>
      <c r="U9" s="26"/>
      <c r="V9" s="28">
        <f>T9+U9</f>
        <v>673</v>
      </c>
    </row>
    <row r="10" spans="1:22" ht="12.75">
      <c r="A10" s="26">
        <v>8</v>
      </c>
      <c r="B10" s="26" t="s">
        <v>60</v>
      </c>
      <c r="C10" s="26" t="s">
        <v>115</v>
      </c>
      <c r="D10" s="26">
        <v>1988</v>
      </c>
      <c r="E10" s="26">
        <v>48113634</v>
      </c>
      <c r="F10" s="26">
        <f>88+93+86</f>
        <v>267</v>
      </c>
      <c r="G10" s="26">
        <v>1</v>
      </c>
      <c r="H10" s="26">
        <f>89+83+89</f>
        <v>261</v>
      </c>
      <c r="I10" s="26">
        <v>1</v>
      </c>
      <c r="J10" s="28">
        <f t="shared" si="0"/>
        <v>528</v>
      </c>
      <c r="K10" s="26"/>
      <c r="L10" s="26"/>
      <c r="M10" s="26"/>
      <c r="N10" s="26">
        <v>8</v>
      </c>
      <c r="O10" s="26" t="s">
        <v>116</v>
      </c>
      <c r="P10" s="26" t="s">
        <v>117</v>
      </c>
      <c r="Q10" s="26" t="s">
        <v>118</v>
      </c>
      <c r="R10" s="26" t="s">
        <v>119</v>
      </c>
      <c r="S10" s="26"/>
      <c r="T10" s="26">
        <f>208+123</f>
        <v>331</v>
      </c>
      <c r="U10" s="26"/>
      <c r="V10" s="28">
        <f>T10+U10</f>
        <v>331</v>
      </c>
    </row>
    <row r="11" spans="1:22" ht="12.75">
      <c r="A11" s="26">
        <v>8</v>
      </c>
      <c r="B11" s="26" t="s">
        <v>60</v>
      </c>
      <c r="C11" s="26" t="s">
        <v>120</v>
      </c>
      <c r="D11" s="26">
        <v>1980</v>
      </c>
      <c r="E11" s="26">
        <v>46175915</v>
      </c>
      <c r="F11" s="26">
        <f>83+83+90</f>
        <v>256</v>
      </c>
      <c r="G11" s="26">
        <v>1</v>
      </c>
      <c r="H11" s="26">
        <f>88+87+84</f>
        <v>259</v>
      </c>
      <c r="I11" s="26">
        <v>1</v>
      </c>
      <c r="J11" s="28">
        <f t="shared" si="0"/>
        <v>515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>
        <f aca="true" t="shared" si="1" ref="V11:V36">T11+U11</f>
        <v>0</v>
      </c>
    </row>
    <row r="12" spans="1:22" ht="12.75">
      <c r="A12" s="26">
        <v>8</v>
      </c>
      <c r="B12" s="26" t="s">
        <v>46</v>
      </c>
      <c r="C12" s="26" t="s">
        <v>85</v>
      </c>
      <c r="D12" s="26">
        <v>2001</v>
      </c>
      <c r="E12" s="26">
        <v>66736800</v>
      </c>
      <c r="F12" s="26">
        <f>83+80+90</f>
        <v>253</v>
      </c>
      <c r="G12" s="26">
        <v>1</v>
      </c>
      <c r="H12" s="26">
        <f>85+86+86</f>
        <v>257</v>
      </c>
      <c r="I12" s="26">
        <v>1</v>
      </c>
      <c r="J12" s="28">
        <f t="shared" si="0"/>
        <v>510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>
        <f t="shared" si="1"/>
        <v>0</v>
      </c>
    </row>
    <row r="13" spans="1:22" ht="14.25" customHeight="1">
      <c r="A13" s="26">
        <v>8</v>
      </c>
      <c r="B13" s="26" t="s">
        <v>60</v>
      </c>
      <c r="C13" s="26" t="s">
        <v>121</v>
      </c>
      <c r="D13" s="26">
        <v>1996</v>
      </c>
      <c r="E13" s="26">
        <v>47090540</v>
      </c>
      <c r="F13" s="26">
        <f>86+85+87</f>
        <v>258</v>
      </c>
      <c r="G13" s="26">
        <v>1</v>
      </c>
      <c r="H13" s="26">
        <v>252</v>
      </c>
      <c r="I13" s="26">
        <v>1</v>
      </c>
      <c r="J13" s="28">
        <f t="shared" si="0"/>
        <v>510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>
        <f t="shared" si="1"/>
        <v>0</v>
      </c>
    </row>
    <row r="14" spans="1:22" ht="12.75">
      <c r="A14" s="26">
        <v>8</v>
      </c>
      <c r="B14" s="26" t="s">
        <v>60</v>
      </c>
      <c r="C14" s="26" t="s">
        <v>96</v>
      </c>
      <c r="D14" s="26">
        <v>1957</v>
      </c>
      <c r="E14" s="26">
        <v>45189476</v>
      </c>
      <c r="F14" s="26">
        <f>82+79+86</f>
        <v>247</v>
      </c>
      <c r="G14" s="26">
        <v>2</v>
      </c>
      <c r="H14" s="26">
        <f>86+82+83</f>
        <v>251</v>
      </c>
      <c r="I14" s="26">
        <v>2</v>
      </c>
      <c r="J14" s="28">
        <f t="shared" si="0"/>
        <v>498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>
        <f t="shared" si="1"/>
        <v>0</v>
      </c>
    </row>
    <row r="15" spans="1:22" ht="12.75">
      <c r="A15" s="26">
        <v>8</v>
      </c>
      <c r="B15" s="26" t="s">
        <v>74</v>
      </c>
      <c r="C15" s="26" t="s">
        <v>122</v>
      </c>
      <c r="D15" s="26">
        <v>1997</v>
      </c>
      <c r="E15" s="26">
        <v>66736687</v>
      </c>
      <c r="F15" s="26">
        <f>78+92+86</f>
        <v>256</v>
      </c>
      <c r="G15" s="26"/>
      <c r="H15" s="26">
        <f>73+90+86</f>
        <v>249</v>
      </c>
      <c r="I15" s="26"/>
      <c r="J15" s="28">
        <f t="shared" si="0"/>
        <v>505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8">
        <f t="shared" si="1"/>
        <v>0</v>
      </c>
    </row>
    <row r="16" spans="1:22" ht="12.75">
      <c r="A16" s="26">
        <v>8</v>
      </c>
      <c r="B16" s="26" t="s">
        <v>60</v>
      </c>
      <c r="C16" s="26" t="s">
        <v>98</v>
      </c>
      <c r="D16" s="26">
        <v>1948</v>
      </c>
      <c r="E16" s="26">
        <v>20428</v>
      </c>
      <c r="F16" s="26">
        <v>250</v>
      </c>
      <c r="G16" s="26">
        <v>2</v>
      </c>
      <c r="H16" s="26">
        <f>89+73+81</f>
        <v>243</v>
      </c>
      <c r="I16" s="26">
        <v>2</v>
      </c>
      <c r="J16" s="28">
        <f t="shared" si="0"/>
        <v>493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>
        <f t="shared" si="1"/>
        <v>0</v>
      </c>
    </row>
    <row r="17" spans="1:22" ht="12.75">
      <c r="A17" s="26">
        <v>8</v>
      </c>
      <c r="B17" s="26" t="s">
        <v>46</v>
      </c>
      <c r="C17" s="26" t="s">
        <v>86</v>
      </c>
      <c r="D17" s="26">
        <v>1965</v>
      </c>
      <c r="E17" s="26">
        <v>66742425</v>
      </c>
      <c r="F17" s="26">
        <f>76+75+60</f>
        <v>211</v>
      </c>
      <c r="G17" s="26">
        <v>1</v>
      </c>
      <c r="H17" s="26">
        <f>83+83+76</f>
        <v>242</v>
      </c>
      <c r="I17" s="26">
        <v>1</v>
      </c>
      <c r="J17" s="28">
        <f t="shared" si="0"/>
        <v>453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>
        <f t="shared" si="1"/>
        <v>0</v>
      </c>
    </row>
    <row r="18" spans="1:22" ht="12.75">
      <c r="A18" s="26">
        <v>8</v>
      </c>
      <c r="B18" s="26" t="s">
        <v>60</v>
      </c>
      <c r="C18" s="26" t="s">
        <v>97</v>
      </c>
      <c r="D18" s="26">
        <v>1985</v>
      </c>
      <c r="E18" s="26">
        <v>66742577</v>
      </c>
      <c r="F18" s="26">
        <v>221</v>
      </c>
      <c r="G18" s="26">
        <v>2</v>
      </c>
      <c r="H18" s="26">
        <f>79+73+74</f>
        <v>226</v>
      </c>
      <c r="I18" s="26">
        <v>2</v>
      </c>
      <c r="J18" s="28">
        <f t="shared" si="0"/>
        <v>447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>
        <f t="shared" si="1"/>
        <v>0</v>
      </c>
    </row>
    <row r="19" spans="1:22" ht="12.75">
      <c r="A19" s="26">
        <v>8</v>
      </c>
      <c r="B19" s="26" t="s">
        <v>50</v>
      </c>
      <c r="C19" s="26" t="s">
        <v>123</v>
      </c>
      <c r="D19" s="26">
        <v>1950</v>
      </c>
      <c r="E19" s="26">
        <v>66736862</v>
      </c>
      <c r="F19" s="26">
        <f>86+93+88</f>
        <v>267</v>
      </c>
      <c r="G19" s="26">
        <v>1</v>
      </c>
      <c r="H19" s="26"/>
      <c r="I19" s="26"/>
      <c r="J19" s="28">
        <f t="shared" si="0"/>
        <v>267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8">
        <f t="shared" si="1"/>
        <v>0</v>
      </c>
    </row>
    <row r="20" spans="1:22" ht="12.75">
      <c r="A20" s="26">
        <v>8</v>
      </c>
      <c r="B20" s="26" t="s">
        <v>124</v>
      </c>
      <c r="C20" s="26" t="s">
        <v>107</v>
      </c>
      <c r="D20" s="26">
        <v>1978</v>
      </c>
      <c r="E20" s="26">
        <v>66740109</v>
      </c>
      <c r="F20" s="26">
        <v>255</v>
      </c>
      <c r="G20" s="26">
        <v>1</v>
      </c>
      <c r="H20" s="26"/>
      <c r="I20" s="26"/>
      <c r="J20" s="28">
        <f t="shared" si="0"/>
        <v>255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8">
        <f t="shared" si="1"/>
        <v>0</v>
      </c>
    </row>
    <row r="21" spans="1:22" ht="12.75">
      <c r="A21" s="26">
        <v>8</v>
      </c>
      <c r="B21" s="26" t="s">
        <v>124</v>
      </c>
      <c r="C21" s="26" t="s">
        <v>106</v>
      </c>
      <c r="D21" s="26">
        <v>1971</v>
      </c>
      <c r="E21" s="26">
        <v>40188460</v>
      </c>
      <c r="F21" s="26">
        <f>82+80+92</f>
        <v>254</v>
      </c>
      <c r="G21" s="26">
        <v>1</v>
      </c>
      <c r="H21" s="26"/>
      <c r="I21" s="26"/>
      <c r="J21" s="28">
        <f t="shared" si="0"/>
        <v>254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8">
        <f t="shared" si="1"/>
        <v>0</v>
      </c>
    </row>
    <row r="22" spans="1:22" ht="12.75">
      <c r="A22" s="26">
        <v>8</v>
      </c>
      <c r="B22" s="26" t="s">
        <v>50</v>
      </c>
      <c r="C22" s="26" t="s">
        <v>100</v>
      </c>
      <c r="D22" s="26">
        <v>1969</v>
      </c>
      <c r="E22" s="26">
        <v>66742749</v>
      </c>
      <c r="F22" s="26">
        <v>252</v>
      </c>
      <c r="G22" s="26">
        <v>1</v>
      </c>
      <c r="H22" s="26"/>
      <c r="I22" s="26"/>
      <c r="J22" s="28">
        <f t="shared" si="0"/>
        <v>252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8">
        <f t="shared" si="1"/>
        <v>0</v>
      </c>
    </row>
    <row r="23" spans="1:22" ht="12.75">
      <c r="A23" s="26">
        <v>8</v>
      </c>
      <c r="B23" s="26" t="s">
        <v>76</v>
      </c>
      <c r="C23" s="26" t="s">
        <v>125</v>
      </c>
      <c r="D23" s="26">
        <v>1992</v>
      </c>
      <c r="E23" s="26">
        <v>66703152</v>
      </c>
      <c r="F23" s="26">
        <f>86+85+80</f>
        <v>251</v>
      </c>
      <c r="G23" s="26"/>
      <c r="H23" s="26"/>
      <c r="I23" s="26"/>
      <c r="J23" s="28">
        <f t="shared" si="0"/>
        <v>251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8">
        <f t="shared" si="1"/>
        <v>0</v>
      </c>
    </row>
    <row r="24" spans="1:22" ht="12.75">
      <c r="A24" s="26">
        <v>8</v>
      </c>
      <c r="B24" s="26" t="s">
        <v>50</v>
      </c>
      <c r="C24" s="26" t="s">
        <v>126</v>
      </c>
      <c r="D24" s="26">
        <v>1950</v>
      </c>
      <c r="E24" s="26">
        <v>40188413</v>
      </c>
      <c r="F24" s="26">
        <f>77+88+84</f>
        <v>249</v>
      </c>
      <c r="G24" s="26">
        <v>1</v>
      </c>
      <c r="H24" s="26"/>
      <c r="I24" s="26"/>
      <c r="J24" s="28">
        <f t="shared" si="0"/>
        <v>249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8">
        <f t="shared" si="1"/>
        <v>0</v>
      </c>
    </row>
    <row r="25" spans="1:22" ht="12.75">
      <c r="A25" s="26">
        <v>8</v>
      </c>
      <c r="B25" s="26" t="s">
        <v>110</v>
      </c>
      <c r="C25" s="26" t="s">
        <v>112</v>
      </c>
      <c r="D25" s="26">
        <v>1973</v>
      </c>
      <c r="E25" s="26">
        <v>66740154</v>
      </c>
      <c r="F25" s="26">
        <v>233</v>
      </c>
      <c r="G25" s="26">
        <v>1</v>
      </c>
      <c r="H25" s="26"/>
      <c r="I25" s="26"/>
      <c r="J25" s="28">
        <f t="shared" si="0"/>
        <v>233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8">
        <f t="shared" si="1"/>
        <v>0</v>
      </c>
    </row>
    <row r="26" spans="1:22" ht="12.75">
      <c r="A26" s="26">
        <v>8</v>
      </c>
      <c r="B26" s="26" t="s">
        <v>110</v>
      </c>
      <c r="C26" s="26" t="s">
        <v>113</v>
      </c>
      <c r="D26" s="26">
        <v>1980</v>
      </c>
      <c r="E26" s="26">
        <v>66741654</v>
      </c>
      <c r="F26" s="26">
        <f>81+73+74</f>
        <v>228</v>
      </c>
      <c r="G26" s="26">
        <v>1</v>
      </c>
      <c r="H26" s="26"/>
      <c r="I26" s="26"/>
      <c r="J26" s="28">
        <f t="shared" si="0"/>
        <v>228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8">
        <f t="shared" si="1"/>
        <v>0</v>
      </c>
    </row>
    <row r="27" spans="1:22" ht="12.75">
      <c r="A27" s="26">
        <v>8</v>
      </c>
      <c r="B27" s="26" t="s">
        <v>110</v>
      </c>
      <c r="C27" s="26" t="s">
        <v>111</v>
      </c>
      <c r="D27" s="26">
        <v>1945</v>
      </c>
      <c r="E27" s="26">
        <v>47090136</v>
      </c>
      <c r="F27" s="26">
        <f>77+72+63</f>
        <v>212</v>
      </c>
      <c r="G27" s="26">
        <v>1</v>
      </c>
      <c r="H27" s="26"/>
      <c r="I27" s="26"/>
      <c r="J27" s="28">
        <f t="shared" si="0"/>
        <v>212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8">
        <f t="shared" si="1"/>
        <v>0</v>
      </c>
    </row>
    <row r="28" spans="1:22" ht="12.75">
      <c r="A28" s="26">
        <v>8</v>
      </c>
      <c r="B28" s="26" t="s">
        <v>50</v>
      </c>
      <c r="C28" s="26" t="s">
        <v>127</v>
      </c>
      <c r="D28" s="26">
        <v>1949</v>
      </c>
      <c r="E28" s="26">
        <v>66734759</v>
      </c>
      <c r="F28" s="26">
        <f>61+76+75</f>
        <v>212</v>
      </c>
      <c r="G28" s="26">
        <v>1</v>
      </c>
      <c r="H28" s="26"/>
      <c r="I28" s="26"/>
      <c r="J28" s="28">
        <f t="shared" si="0"/>
        <v>212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8">
        <f t="shared" si="1"/>
        <v>0</v>
      </c>
    </row>
    <row r="29" spans="1:22" ht="12.75">
      <c r="A29" s="26">
        <v>8</v>
      </c>
      <c r="B29" s="26" t="s">
        <v>74</v>
      </c>
      <c r="C29" s="26" t="s">
        <v>128</v>
      </c>
      <c r="D29" s="26">
        <v>1973</v>
      </c>
      <c r="E29" s="26">
        <v>49537</v>
      </c>
      <c r="F29" s="26">
        <f>76+62+74</f>
        <v>212</v>
      </c>
      <c r="G29" s="26"/>
      <c r="H29" s="26"/>
      <c r="I29" s="26"/>
      <c r="J29" s="28">
        <f t="shared" si="0"/>
        <v>212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8">
        <f t="shared" si="1"/>
        <v>0</v>
      </c>
    </row>
    <row r="30" spans="1:22" ht="12.75">
      <c r="A30" s="26">
        <v>8</v>
      </c>
      <c r="B30" s="26" t="s">
        <v>124</v>
      </c>
      <c r="C30" s="26" t="s">
        <v>108</v>
      </c>
      <c r="D30" s="26">
        <v>1966</v>
      </c>
      <c r="E30" s="26">
        <v>6020985</v>
      </c>
      <c r="F30" s="26">
        <f>76+70+65</f>
        <v>211</v>
      </c>
      <c r="G30" s="26">
        <v>1</v>
      </c>
      <c r="H30" s="26"/>
      <c r="I30" s="26"/>
      <c r="J30" s="28">
        <f t="shared" si="0"/>
        <v>211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8">
        <f t="shared" si="1"/>
        <v>0</v>
      </c>
    </row>
    <row r="31" spans="1:22" ht="12.75">
      <c r="A31" s="26">
        <v>8</v>
      </c>
      <c r="B31" s="26" t="s">
        <v>110</v>
      </c>
      <c r="C31" s="26" t="s">
        <v>114</v>
      </c>
      <c r="D31" s="26">
        <v>1968</v>
      </c>
      <c r="E31" s="26">
        <v>53156501</v>
      </c>
      <c r="F31" s="26">
        <f>72+68+69</f>
        <v>209</v>
      </c>
      <c r="G31" s="26">
        <v>1</v>
      </c>
      <c r="H31" s="26"/>
      <c r="I31" s="26"/>
      <c r="J31" s="28">
        <f t="shared" si="0"/>
        <v>209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>
        <f t="shared" si="1"/>
        <v>0</v>
      </c>
    </row>
    <row r="32" spans="1:22" ht="12.75">
      <c r="A32" s="26">
        <v>8</v>
      </c>
      <c r="B32" s="26" t="s">
        <v>124</v>
      </c>
      <c r="C32" s="26" t="s">
        <v>109</v>
      </c>
      <c r="D32" s="26">
        <v>1999</v>
      </c>
      <c r="E32" s="26">
        <v>50207140</v>
      </c>
      <c r="F32" s="26">
        <f>74+64+71</f>
        <v>209</v>
      </c>
      <c r="G32" s="26">
        <v>1</v>
      </c>
      <c r="H32" s="26"/>
      <c r="I32" s="26"/>
      <c r="J32" s="28">
        <f t="shared" si="0"/>
        <v>209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8">
        <f t="shared" si="1"/>
        <v>0</v>
      </c>
    </row>
    <row r="33" spans="1:22" ht="12.75">
      <c r="A33" s="26">
        <v>8</v>
      </c>
      <c r="B33" s="26" t="s">
        <v>124</v>
      </c>
      <c r="C33" s="26" t="s">
        <v>119</v>
      </c>
      <c r="D33" s="26">
        <v>1971</v>
      </c>
      <c r="E33" s="26">
        <v>50207141</v>
      </c>
      <c r="F33" s="26">
        <v>208</v>
      </c>
      <c r="G33" s="26">
        <v>2</v>
      </c>
      <c r="H33" s="26"/>
      <c r="I33" s="26"/>
      <c r="J33" s="28">
        <f t="shared" si="0"/>
        <v>208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8">
        <f t="shared" si="1"/>
        <v>0</v>
      </c>
    </row>
    <row r="34" spans="1:22" ht="12.75">
      <c r="A34" s="26">
        <v>8</v>
      </c>
      <c r="B34" s="26" t="s">
        <v>124</v>
      </c>
      <c r="C34" s="26" t="s">
        <v>117</v>
      </c>
      <c r="D34" s="26">
        <v>1984</v>
      </c>
      <c r="E34" s="26">
        <v>66739298</v>
      </c>
      <c r="F34" s="26">
        <f>51+36+36</f>
        <v>123</v>
      </c>
      <c r="G34" s="26">
        <v>2</v>
      </c>
      <c r="H34" s="26"/>
      <c r="I34" s="26"/>
      <c r="J34" s="28">
        <f t="shared" si="0"/>
        <v>123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>
        <f t="shared" si="1"/>
        <v>0</v>
      </c>
    </row>
    <row r="35" spans="1:22" ht="12.75">
      <c r="A35" s="26">
        <v>8</v>
      </c>
      <c r="B35" s="26" t="s">
        <v>124</v>
      </c>
      <c r="C35" s="26" t="s">
        <v>118</v>
      </c>
      <c r="D35" s="26">
        <v>1975</v>
      </c>
      <c r="E35" s="26">
        <v>50256141</v>
      </c>
      <c r="F35" s="33"/>
      <c r="G35" s="26">
        <v>2</v>
      </c>
      <c r="H35" s="26"/>
      <c r="I35" s="26"/>
      <c r="J35" s="28">
        <f t="shared" si="0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>
        <f t="shared" si="1"/>
        <v>0</v>
      </c>
    </row>
    <row r="36" spans="1:22" ht="12.75">
      <c r="A36" s="26"/>
      <c r="B36" s="26"/>
      <c r="C36" s="26"/>
      <c r="D36" s="26"/>
      <c r="E36" s="26"/>
      <c r="F36" s="26"/>
      <c r="G36" s="26"/>
      <c r="H36" s="26"/>
      <c r="I36" s="26"/>
      <c r="J36" s="28">
        <f aca="true" t="shared" si="2" ref="J36:J68">F36+H36</f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8">
        <f t="shared" si="1"/>
        <v>0</v>
      </c>
    </row>
    <row r="37" spans="1:22" ht="12.75">
      <c r="A37" s="26"/>
      <c r="B37" s="26"/>
      <c r="C37" s="26"/>
      <c r="D37" s="26"/>
      <c r="E37" s="26"/>
      <c r="F37" s="26"/>
      <c r="G37" s="26"/>
      <c r="H37" s="26"/>
      <c r="I37" s="26"/>
      <c r="J37" s="28">
        <f t="shared" si="2"/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/>
    </row>
    <row r="38" spans="1:22" ht="12.75">
      <c r="A38" s="26"/>
      <c r="B38" s="26"/>
      <c r="C38" s="26"/>
      <c r="D38" s="26"/>
      <c r="E38" s="26"/>
      <c r="F38" s="26"/>
      <c r="G38" s="26"/>
      <c r="H38" s="26"/>
      <c r="I38" s="26"/>
      <c r="J38" s="28">
        <f t="shared" si="2"/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ht="12.75">
      <c r="A39" s="26"/>
      <c r="B39" s="26"/>
      <c r="C39" s="26"/>
      <c r="D39" s="26"/>
      <c r="E39" s="26"/>
      <c r="F39" s="26"/>
      <c r="G39" s="26"/>
      <c r="H39" s="26"/>
      <c r="I39" s="26"/>
      <c r="J39" s="28">
        <f t="shared" si="2"/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ht="12.75">
      <c r="A40" s="26"/>
      <c r="B40" s="26"/>
      <c r="C40" s="26"/>
      <c r="D40" s="26"/>
      <c r="E40" s="26"/>
      <c r="F40" s="26"/>
      <c r="G40" s="26"/>
      <c r="H40" s="26"/>
      <c r="I40" s="26"/>
      <c r="J40" s="28">
        <f t="shared" si="2"/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ht="12.75">
      <c r="A41" s="26"/>
      <c r="B41" s="26"/>
      <c r="C41" s="26"/>
      <c r="D41" s="26"/>
      <c r="E41" s="26"/>
      <c r="F41" s="26"/>
      <c r="G41" s="26"/>
      <c r="H41" s="26"/>
      <c r="I41" s="26"/>
      <c r="J41" s="28">
        <f t="shared" si="2"/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ht="12.75">
      <c r="A42" s="26"/>
      <c r="B42" s="26"/>
      <c r="C42" s="26"/>
      <c r="D42" s="26"/>
      <c r="E42" s="26"/>
      <c r="F42" s="26"/>
      <c r="G42" s="26"/>
      <c r="H42" s="26"/>
      <c r="I42" s="26"/>
      <c r="J42" s="28">
        <f t="shared" si="2"/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ht="12.75">
      <c r="A43" s="26"/>
      <c r="B43" s="26"/>
      <c r="C43" s="26"/>
      <c r="D43" s="26"/>
      <c r="E43" s="26"/>
      <c r="F43" s="26"/>
      <c r="G43" s="26"/>
      <c r="H43" s="26"/>
      <c r="I43" s="26"/>
      <c r="J43" s="28">
        <f t="shared" si="2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ht="12.75">
      <c r="A44" s="26"/>
      <c r="B44" s="26"/>
      <c r="C44" s="26"/>
      <c r="D44" s="26"/>
      <c r="E44" s="26"/>
      <c r="F44" s="26"/>
      <c r="G44" s="26"/>
      <c r="H44" s="26"/>
      <c r="I44" s="26"/>
      <c r="J44" s="28">
        <f t="shared" si="2"/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ht="12.75">
      <c r="A45" s="26"/>
      <c r="B45" s="26"/>
      <c r="C45" s="26"/>
      <c r="D45" s="26"/>
      <c r="E45" s="26"/>
      <c r="F45" s="26"/>
      <c r="G45" s="26"/>
      <c r="H45" s="26"/>
      <c r="I45" s="26"/>
      <c r="J45" s="28">
        <f t="shared" si="2"/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ht="12.75">
      <c r="A46" s="26"/>
      <c r="B46" s="26"/>
      <c r="C46" s="26"/>
      <c r="D46" s="26"/>
      <c r="E46" s="26"/>
      <c r="F46" s="26"/>
      <c r="G46" s="26"/>
      <c r="H46" s="26"/>
      <c r="I46" s="26"/>
      <c r="J46" s="28">
        <f t="shared" si="2"/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ht="12.75">
      <c r="A47" s="26"/>
      <c r="B47" s="26"/>
      <c r="C47" s="26"/>
      <c r="D47" s="26"/>
      <c r="E47" s="26"/>
      <c r="F47" s="26"/>
      <c r="G47" s="26"/>
      <c r="H47" s="26"/>
      <c r="I47" s="26"/>
      <c r="J47" s="28">
        <f t="shared" si="2"/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ht="12.75">
      <c r="A48" s="26"/>
      <c r="B48" s="26"/>
      <c r="C48" s="26"/>
      <c r="D48" s="26"/>
      <c r="E48" s="26"/>
      <c r="F48" s="26"/>
      <c r="G48" s="26"/>
      <c r="H48" s="26"/>
      <c r="I48" s="26"/>
      <c r="J48" s="28">
        <f t="shared" si="2"/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ht="12.75">
      <c r="A49" s="26"/>
      <c r="B49" s="26"/>
      <c r="C49" s="26"/>
      <c r="D49" s="26"/>
      <c r="E49" s="26"/>
      <c r="F49" s="26"/>
      <c r="G49" s="26"/>
      <c r="H49" s="26"/>
      <c r="I49" s="26"/>
      <c r="J49" s="28">
        <f t="shared" si="2"/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ht="12.75">
      <c r="A50" s="26"/>
      <c r="B50" s="26"/>
      <c r="C50" s="26"/>
      <c r="D50" s="26"/>
      <c r="E50" s="26"/>
      <c r="F50" s="26"/>
      <c r="G50" s="26"/>
      <c r="H50" s="26"/>
      <c r="I50" s="26"/>
      <c r="J50" s="28">
        <f t="shared" si="2"/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ht="12.75">
      <c r="A51" s="26"/>
      <c r="B51" s="26"/>
      <c r="C51" s="26"/>
      <c r="D51" s="26"/>
      <c r="E51" s="26"/>
      <c r="F51" s="26"/>
      <c r="G51" s="26"/>
      <c r="H51" s="26"/>
      <c r="I51" s="26"/>
      <c r="J51" s="28">
        <f t="shared" si="2"/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8">
        <f t="shared" si="2"/>
        <v>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8"/>
    </row>
    <row r="53" spans="1:22" ht="12.75">
      <c r="A53" s="26"/>
      <c r="B53" s="26"/>
      <c r="C53" s="26"/>
      <c r="D53" s="26"/>
      <c r="E53" s="26"/>
      <c r="F53" s="26"/>
      <c r="G53" s="26"/>
      <c r="H53" s="26"/>
      <c r="I53" s="26"/>
      <c r="J53" s="28">
        <f t="shared" si="2"/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8"/>
    </row>
    <row r="54" spans="1:22" ht="12.75">
      <c r="A54" s="26"/>
      <c r="B54" s="26"/>
      <c r="C54" s="26"/>
      <c r="D54" s="26"/>
      <c r="E54" s="26"/>
      <c r="F54" s="26"/>
      <c r="G54" s="26"/>
      <c r="H54" s="26"/>
      <c r="I54" s="26"/>
      <c r="J54" s="28">
        <f t="shared" si="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8"/>
    </row>
    <row r="55" spans="1:22" ht="12.75">
      <c r="A55" s="26"/>
      <c r="B55" s="26"/>
      <c r="C55" s="26"/>
      <c r="D55" s="26"/>
      <c r="E55" s="26"/>
      <c r="F55" s="26"/>
      <c r="G55" s="26"/>
      <c r="H55" s="26"/>
      <c r="I55" s="26"/>
      <c r="J55" s="28">
        <f t="shared" si="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8"/>
    </row>
    <row r="56" spans="1:22" ht="12.75">
      <c r="A56" s="26"/>
      <c r="B56" s="26"/>
      <c r="C56" s="26"/>
      <c r="D56" s="26"/>
      <c r="E56" s="26"/>
      <c r="F56" s="26"/>
      <c r="G56" s="26"/>
      <c r="H56" s="26"/>
      <c r="I56" s="26"/>
      <c r="J56" s="28">
        <f t="shared" si="2"/>
        <v>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8"/>
    </row>
    <row r="57" spans="1:22" ht="12.75">
      <c r="A57" s="26"/>
      <c r="B57" s="26"/>
      <c r="C57" s="26"/>
      <c r="D57" s="26"/>
      <c r="E57" s="26"/>
      <c r="F57" s="26"/>
      <c r="G57" s="26"/>
      <c r="H57" s="26"/>
      <c r="I57" s="26"/>
      <c r="J57" s="28">
        <f t="shared" si="2"/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8"/>
    </row>
    <row r="58" spans="1:22" ht="12.75">
      <c r="A58" s="26"/>
      <c r="B58" s="26"/>
      <c r="C58" s="26"/>
      <c r="D58" s="26"/>
      <c r="E58" s="26"/>
      <c r="F58" s="26"/>
      <c r="G58" s="26"/>
      <c r="H58" s="26"/>
      <c r="I58" s="26"/>
      <c r="J58" s="28">
        <f t="shared" si="2"/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8"/>
    </row>
    <row r="59" spans="1:22" ht="12.75">
      <c r="A59" s="26"/>
      <c r="B59" s="26"/>
      <c r="C59" s="26"/>
      <c r="D59" s="26"/>
      <c r="E59" s="26"/>
      <c r="F59" s="26"/>
      <c r="G59" s="26"/>
      <c r="H59" s="26"/>
      <c r="I59" s="26"/>
      <c r="J59" s="28">
        <f t="shared" si="2"/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8"/>
    </row>
    <row r="60" spans="1:22" ht="12.75">
      <c r="A60" s="26"/>
      <c r="B60" s="26"/>
      <c r="C60" s="26"/>
      <c r="D60" s="26"/>
      <c r="E60" s="26"/>
      <c r="F60" s="26"/>
      <c r="G60" s="26"/>
      <c r="H60" s="26"/>
      <c r="I60" s="26"/>
      <c r="J60" s="28">
        <f t="shared" si="2"/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8"/>
    </row>
    <row r="61" spans="1:22" ht="12.75">
      <c r="A61" s="26"/>
      <c r="B61" s="26"/>
      <c r="C61" s="26"/>
      <c r="D61" s="26"/>
      <c r="E61" s="26"/>
      <c r="F61" s="26"/>
      <c r="G61" s="26"/>
      <c r="H61" s="26"/>
      <c r="I61" s="26"/>
      <c r="J61" s="28">
        <f t="shared" si="2"/>
        <v>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8"/>
    </row>
    <row r="62" spans="1:22" ht="12.75">
      <c r="A62" s="26"/>
      <c r="B62" s="26"/>
      <c r="C62" s="26"/>
      <c r="D62" s="26"/>
      <c r="E62" s="26"/>
      <c r="F62" s="26"/>
      <c r="G62" s="26"/>
      <c r="H62" s="26"/>
      <c r="I62" s="26"/>
      <c r="J62" s="28">
        <f t="shared" si="2"/>
        <v>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8"/>
    </row>
    <row r="63" spans="1:22" ht="12.75">
      <c r="A63" s="26"/>
      <c r="B63" s="26"/>
      <c r="C63" s="26"/>
      <c r="D63" s="26"/>
      <c r="E63" s="26"/>
      <c r="F63" s="26"/>
      <c r="G63" s="26"/>
      <c r="H63" s="26"/>
      <c r="I63" s="26"/>
      <c r="J63" s="28">
        <f t="shared" si="2"/>
        <v>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8"/>
    </row>
    <row r="64" spans="1:22" ht="12.75">
      <c r="A64" s="26"/>
      <c r="B64" s="26"/>
      <c r="C64" s="26"/>
      <c r="D64" s="26"/>
      <c r="E64" s="26"/>
      <c r="F64" s="26"/>
      <c r="G64" s="26"/>
      <c r="H64" s="26"/>
      <c r="I64" s="26"/>
      <c r="J64" s="28">
        <f t="shared" si="2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8"/>
    </row>
    <row r="65" spans="1:22" ht="12.75">
      <c r="A65" s="26"/>
      <c r="B65" s="26"/>
      <c r="C65" s="26"/>
      <c r="D65" s="26"/>
      <c r="E65" s="26"/>
      <c r="F65" s="26"/>
      <c r="G65" s="26"/>
      <c r="H65" s="26"/>
      <c r="I65" s="26"/>
      <c r="J65" s="28">
        <f t="shared" si="2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8"/>
    </row>
    <row r="66" spans="1:22" ht="12.75">
      <c r="A66" s="26"/>
      <c r="B66" s="26"/>
      <c r="C66" s="26"/>
      <c r="D66" s="26"/>
      <c r="E66" s="26"/>
      <c r="F66" s="26"/>
      <c r="G66" s="26"/>
      <c r="H66" s="26"/>
      <c r="I66" s="26"/>
      <c r="J66" s="28">
        <f t="shared" si="2"/>
        <v>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8"/>
    </row>
    <row r="67" spans="1:22" ht="12.75">
      <c r="A67" s="26"/>
      <c r="B67" s="26"/>
      <c r="C67" s="26"/>
      <c r="D67" s="26"/>
      <c r="E67" s="26"/>
      <c r="F67" s="26"/>
      <c r="G67" s="26"/>
      <c r="H67" s="26"/>
      <c r="I67" s="26"/>
      <c r="J67" s="28">
        <f t="shared" si="2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8"/>
    </row>
    <row r="68" spans="1:22" ht="12.75">
      <c r="A68" s="26"/>
      <c r="B68" s="26"/>
      <c r="C68" s="26"/>
      <c r="D68" s="26"/>
      <c r="E68" s="26"/>
      <c r="F68" s="26"/>
      <c r="G68" s="26"/>
      <c r="H68" s="26"/>
      <c r="I68" s="26"/>
      <c r="J68" s="28">
        <f t="shared" si="2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8"/>
    </row>
    <row r="69" spans="1:22" ht="12.75">
      <c r="A69" s="26"/>
      <c r="B69" s="26"/>
      <c r="C69" s="26"/>
      <c r="D69" s="26"/>
      <c r="E69" s="26"/>
      <c r="F69" s="26"/>
      <c r="G69" s="26"/>
      <c r="H69" s="26"/>
      <c r="I69" s="26"/>
      <c r="J69" s="28">
        <f aca="true" t="shared" si="3" ref="J69:J132">F69+H69</f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8"/>
    </row>
    <row r="70" spans="1:22" ht="12.75">
      <c r="A70" s="26"/>
      <c r="B70" s="26"/>
      <c r="C70" s="26"/>
      <c r="D70" s="26"/>
      <c r="E70" s="26"/>
      <c r="F70" s="26"/>
      <c r="G70" s="26"/>
      <c r="H70" s="26"/>
      <c r="I70" s="26"/>
      <c r="J70" s="28">
        <f t="shared" si="3"/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8"/>
    </row>
    <row r="71" spans="1:22" ht="12.75">
      <c r="A71" s="26"/>
      <c r="B71" s="26"/>
      <c r="C71" s="26"/>
      <c r="D71" s="26"/>
      <c r="E71" s="26"/>
      <c r="F71" s="26"/>
      <c r="G71" s="26"/>
      <c r="H71" s="26"/>
      <c r="I71" s="26"/>
      <c r="J71" s="28">
        <f t="shared" si="3"/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8"/>
    </row>
    <row r="72" spans="1:22" ht="12.75">
      <c r="A72" s="26"/>
      <c r="B72" s="26"/>
      <c r="C72" s="26"/>
      <c r="D72" s="26"/>
      <c r="E72" s="26"/>
      <c r="F72" s="26"/>
      <c r="G72" s="26"/>
      <c r="H72" s="26"/>
      <c r="I72" s="26"/>
      <c r="J72" s="28">
        <f t="shared" si="3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8"/>
    </row>
    <row r="73" spans="1:22" ht="12.75">
      <c r="A73" s="26"/>
      <c r="B73" s="26"/>
      <c r="C73" s="26"/>
      <c r="D73" s="26"/>
      <c r="E73" s="26"/>
      <c r="F73" s="26"/>
      <c r="G73" s="26"/>
      <c r="H73" s="26"/>
      <c r="I73" s="26"/>
      <c r="J73" s="28">
        <f t="shared" si="3"/>
        <v>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8"/>
    </row>
    <row r="74" spans="1:22" ht="12.75">
      <c r="A74" s="26"/>
      <c r="B74" s="26"/>
      <c r="C74" s="26"/>
      <c r="D74" s="26"/>
      <c r="E74" s="26"/>
      <c r="F74" s="26"/>
      <c r="G74" s="26"/>
      <c r="H74" s="26"/>
      <c r="I74" s="26"/>
      <c r="J74" s="28">
        <f t="shared" si="3"/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8"/>
    </row>
    <row r="75" spans="1:22" ht="12.75">
      <c r="A75" s="26"/>
      <c r="B75" s="26"/>
      <c r="C75" s="26"/>
      <c r="D75" s="26"/>
      <c r="E75" s="26"/>
      <c r="F75" s="26"/>
      <c r="G75" s="26"/>
      <c r="H75" s="26"/>
      <c r="I75" s="26"/>
      <c r="J75" s="28">
        <f t="shared" si="3"/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8"/>
    </row>
    <row r="76" spans="1:22" ht="12.75">
      <c r="A76" s="26"/>
      <c r="B76" s="26"/>
      <c r="C76" s="26"/>
      <c r="D76" s="26"/>
      <c r="E76" s="26"/>
      <c r="F76" s="26"/>
      <c r="G76" s="26"/>
      <c r="H76" s="26"/>
      <c r="I76" s="26"/>
      <c r="J76" s="28">
        <f t="shared" si="3"/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8"/>
    </row>
    <row r="77" spans="1:22" ht="12.75">
      <c r="A77" s="26"/>
      <c r="B77" s="26"/>
      <c r="C77" s="26"/>
      <c r="D77" s="26"/>
      <c r="E77" s="26"/>
      <c r="F77" s="26"/>
      <c r="G77" s="26"/>
      <c r="H77" s="26"/>
      <c r="I77" s="26"/>
      <c r="J77" s="28">
        <f t="shared" si="3"/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8"/>
    </row>
    <row r="78" spans="1:22" ht="12.75">
      <c r="A78" s="26"/>
      <c r="B78" s="26"/>
      <c r="C78" s="26"/>
      <c r="D78" s="26"/>
      <c r="E78" s="26"/>
      <c r="F78" s="26"/>
      <c r="G78" s="26"/>
      <c r="H78" s="26"/>
      <c r="I78" s="26"/>
      <c r="J78" s="28">
        <f t="shared" si="3"/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8"/>
    </row>
    <row r="79" spans="1:22" ht="12.75">
      <c r="A79" s="26"/>
      <c r="B79" s="26"/>
      <c r="C79" s="26"/>
      <c r="D79" s="26"/>
      <c r="E79" s="26"/>
      <c r="F79" s="26"/>
      <c r="G79" s="26"/>
      <c r="H79" s="26"/>
      <c r="I79" s="26"/>
      <c r="J79" s="28">
        <f t="shared" si="3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8"/>
    </row>
    <row r="80" spans="1:22" ht="12.75">
      <c r="A80" s="26"/>
      <c r="B80" s="26"/>
      <c r="C80" s="26"/>
      <c r="D80" s="26"/>
      <c r="E80" s="26"/>
      <c r="F80" s="26"/>
      <c r="G80" s="26"/>
      <c r="H80" s="26"/>
      <c r="I80" s="26"/>
      <c r="J80" s="28">
        <f t="shared" si="3"/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8"/>
    </row>
    <row r="81" spans="1:22" ht="12.75">
      <c r="A81" s="26"/>
      <c r="B81" s="26"/>
      <c r="C81" s="26"/>
      <c r="D81" s="26"/>
      <c r="E81" s="26"/>
      <c r="F81" s="26"/>
      <c r="G81" s="26"/>
      <c r="H81" s="26"/>
      <c r="I81" s="26"/>
      <c r="J81" s="28">
        <f t="shared" si="3"/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8"/>
    </row>
    <row r="82" spans="1:22" ht="12.75">
      <c r="A82" s="26"/>
      <c r="B82" s="26"/>
      <c r="C82" s="26"/>
      <c r="D82" s="26"/>
      <c r="E82" s="26"/>
      <c r="F82" s="26"/>
      <c r="G82" s="26"/>
      <c r="H82" s="26"/>
      <c r="I82" s="26"/>
      <c r="J82" s="28">
        <f t="shared" si="3"/>
        <v>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8"/>
    </row>
    <row r="83" spans="1:22" ht="12.75">
      <c r="A83" s="26"/>
      <c r="B83" s="26"/>
      <c r="C83" s="26"/>
      <c r="D83" s="26"/>
      <c r="E83" s="26"/>
      <c r="F83" s="26"/>
      <c r="G83" s="26"/>
      <c r="H83" s="26"/>
      <c r="I83" s="26"/>
      <c r="J83" s="28">
        <f t="shared" si="3"/>
        <v>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8"/>
    </row>
    <row r="84" spans="1:22" ht="12.75">
      <c r="A84" s="26"/>
      <c r="B84" s="26"/>
      <c r="C84" s="26"/>
      <c r="D84" s="26"/>
      <c r="E84" s="26"/>
      <c r="F84" s="26"/>
      <c r="G84" s="26"/>
      <c r="H84" s="26"/>
      <c r="I84" s="26"/>
      <c r="J84" s="28">
        <f t="shared" si="3"/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8"/>
    </row>
    <row r="85" spans="1:22" ht="12.75">
      <c r="A85" s="26"/>
      <c r="B85" s="26"/>
      <c r="C85" s="26"/>
      <c r="D85" s="26"/>
      <c r="E85" s="26"/>
      <c r="F85" s="26"/>
      <c r="G85" s="26"/>
      <c r="H85" s="26"/>
      <c r="I85" s="26"/>
      <c r="J85" s="28">
        <f t="shared" si="3"/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8"/>
    </row>
    <row r="86" spans="1:22" ht="12.75">
      <c r="A86" s="26"/>
      <c r="B86" s="26"/>
      <c r="C86" s="26"/>
      <c r="D86" s="26"/>
      <c r="E86" s="26"/>
      <c r="F86" s="26"/>
      <c r="G86" s="26"/>
      <c r="H86" s="26"/>
      <c r="I86" s="26"/>
      <c r="J86" s="28">
        <f t="shared" si="3"/>
        <v>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8"/>
    </row>
    <row r="87" spans="1:22" ht="12.75">
      <c r="A87" s="26"/>
      <c r="B87" s="26"/>
      <c r="C87" s="26"/>
      <c r="D87" s="26"/>
      <c r="E87" s="26"/>
      <c r="F87" s="26"/>
      <c r="G87" s="26"/>
      <c r="H87" s="26"/>
      <c r="I87" s="26"/>
      <c r="J87" s="28">
        <f t="shared" si="3"/>
        <v>0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8"/>
    </row>
    <row r="88" spans="1:22" ht="12.75">
      <c r="A88" s="26"/>
      <c r="B88" s="26"/>
      <c r="C88" s="26"/>
      <c r="D88" s="26"/>
      <c r="E88" s="26"/>
      <c r="F88" s="26"/>
      <c r="G88" s="26"/>
      <c r="H88" s="26"/>
      <c r="I88" s="26"/>
      <c r="J88" s="28">
        <f t="shared" si="3"/>
        <v>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8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8">
        <f t="shared" si="3"/>
        <v>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8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8">
        <f t="shared" si="3"/>
        <v>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8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8">
        <f t="shared" si="3"/>
        <v>0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8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8">
        <f t="shared" si="3"/>
        <v>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8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8">
        <f t="shared" si="3"/>
        <v>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8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8">
        <f t="shared" si="3"/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8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8">
        <f t="shared" si="3"/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8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8">
        <f t="shared" si="3"/>
        <v>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8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8">
        <f t="shared" si="3"/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8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8">
        <f t="shared" si="3"/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8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8">
        <f t="shared" si="3"/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8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8">
        <f t="shared" si="3"/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8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8">
        <f t="shared" si="3"/>
        <v>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8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8">
        <f t="shared" si="3"/>
        <v>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8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8">
        <f t="shared" si="3"/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8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8">
        <f t="shared" si="3"/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8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8">
        <f t="shared" si="3"/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8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8">
        <f t="shared" si="3"/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8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8">
        <f t="shared" si="3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8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8">
        <f t="shared" si="3"/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8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8">
        <f t="shared" si="3"/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8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8">
        <f t="shared" si="3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8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8">
        <f t="shared" si="3"/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8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8">
        <f t="shared" si="3"/>
        <v>0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8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8">
        <f t="shared" si="3"/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8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8">
        <f t="shared" si="3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8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8">
        <f t="shared" si="3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8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8">
        <f t="shared" si="3"/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8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8">
        <f t="shared" si="3"/>
        <v>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8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8">
        <f t="shared" si="3"/>
        <v>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8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8">
        <f t="shared" si="3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8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8">
        <f t="shared" si="3"/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8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8">
        <f t="shared" si="3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8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8">
        <f t="shared" si="3"/>
        <v>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8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8">
        <f t="shared" si="3"/>
        <v>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8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8">
        <f t="shared" si="3"/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8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8">
        <f t="shared" si="3"/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8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8">
        <f t="shared" si="3"/>
        <v>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8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8">
        <f t="shared" si="3"/>
        <v>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8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8">
        <f t="shared" si="3"/>
        <v>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8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8">
        <f t="shared" si="3"/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8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8">
        <f t="shared" si="3"/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8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8">
        <f t="shared" si="3"/>
        <v>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8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8">
        <f t="shared" si="3"/>
        <v>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8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8">
        <f aca="true" t="shared" si="4" ref="J133:J150">F133+H133</f>
        <v>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8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8">
        <f t="shared" si="4"/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8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8">
        <f t="shared" si="4"/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8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8">
        <f t="shared" si="4"/>
        <v>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8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8">
        <f t="shared" si="4"/>
        <v>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8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8">
        <f t="shared" si="4"/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8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8">
        <f t="shared" si="4"/>
        <v>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8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8">
        <f t="shared" si="4"/>
        <v>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8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8">
        <f t="shared" si="4"/>
        <v>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8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8">
        <f t="shared" si="4"/>
        <v>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8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8">
        <f t="shared" si="4"/>
        <v>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8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8">
        <f t="shared" si="4"/>
        <v>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8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8">
        <f t="shared" si="4"/>
        <v>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8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8">
        <f t="shared" si="4"/>
        <v>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8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8">
        <f t="shared" si="4"/>
        <v>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8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8">
        <f t="shared" si="4"/>
        <v>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8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8">
        <f t="shared" si="4"/>
        <v>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8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8">
        <f t="shared" si="4"/>
        <v>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8"/>
    </row>
    <row r="151" ht="12.75">
      <c r="V151" s="28"/>
    </row>
    <row r="152" ht="12.75">
      <c r="V152" s="28"/>
    </row>
    <row r="153" ht="12.75">
      <c r="V153" s="28"/>
    </row>
  </sheetData>
  <sheetProtection selectLockedCells="1" selectUnlockedCells="1"/>
  <mergeCells count="2">
    <mergeCell ref="F2:J2"/>
    <mergeCell ref="K2:K3"/>
  </mergeCells>
  <conditionalFormatting sqref="K1:K2">
    <cfRule type="cellIs" priority="1" dxfId="0" operator="equal" stopIfTrue="1">
      <formula>0</formula>
    </cfRule>
  </conditionalFormatting>
  <conditionalFormatting sqref="J1:J3">
    <cfRule type="cellIs" priority="2" dxfId="0" operator="equal" stopIfTrue="1">
      <formula>0</formula>
    </cfRule>
  </conditionalFormatting>
  <conditionalFormatting sqref="J4:J150">
    <cfRule type="cellIs" priority="3" dxfId="0" operator="equal" stopIfTrue="1">
      <formula>0</formula>
    </cfRule>
  </conditionalFormatting>
  <conditionalFormatting sqref="V4:V36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3"/>
  <sheetViews>
    <sheetView zoomScale="90" zoomScaleNormal="90" workbookViewId="0" topLeftCell="A1">
      <selection activeCell="K27" sqref="K27"/>
    </sheetView>
  </sheetViews>
  <sheetFormatPr defaultColWidth="11.421875" defaultRowHeight="12.75"/>
  <cols>
    <col min="1" max="1" width="10.7109375" style="1" customWidth="1"/>
    <col min="2" max="2" width="19.7109375" style="1" customWidth="1"/>
    <col min="3" max="3" width="26.57421875" style="1" customWidth="1"/>
    <col min="4" max="5" width="10.7109375" style="1" customWidth="1"/>
    <col min="6" max="6" width="8.57421875" style="1" customWidth="1"/>
    <col min="7" max="7" width="4.140625" style="1" customWidth="1"/>
    <col min="8" max="8" width="8.28125" style="1" customWidth="1"/>
    <col min="9" max="9" width="4.28125" style="1" customWidth="1"/>
    <col min="10" max="10" width="6.140625" style="1" customWidth="1"/>
    <col min="11" max="11" width="10.7109375" style="1" customWidth="1"/>
    <col min="12" max="12" width="2.7109375" style="1" customWidth="1"/>
    <col min="13" max="13" width="6.7109375" style="1" customWidth="1"/>
    <col min="14" max="14" width="5.00390625" style="1" customWidth="1"/>
    <col min="15" max="15" width="16.57421875" style="1" customWidth="1"/>
    <col min="16" max="16" width="20.28125" style="1" customWidth="1"/>
    <col min="17" max="17" width="19.8515625" style="1" customWidth="1"/>
    <col min="18" max="19" width="20.28125" style="1" customWidth="1"/>
    <col min="20" max="16384" width="10.7109375" style="1" customWidth="1"/>
  </cols>
  <sheetData>
    <row r="1" spans="1:22" ht="12.75">
      <c r="A1" s="5" t="s">
        <v>81</v>
      </c>
      <c r="B1" s="6"/>
      <c r="C1" s="7" t="s">
        <v>129</v>
      </c>
      <c r="D1" s="8"/>
      <c r="E1" s="8"/>
      <c r="F1" s="8"/>
      <c r="G1" s="8"/>
      <c r="H1" s="8"/>
      <c r="I1" s="9"/>
      <c r="J1" s="10"/>
      <c r="K1" s="11"/>
      <c r="L1" s="29"/>
      <c r="M1" s="13" t="s">
        <v>130</v>
      </c>
      <c r="N1" s="8"/>
      <c r="O1" s="14"/>
      <c r="P1" s="6"/>
      <c r="Q1" s="6"/>
      <c r="R1" s="6"/>
      <c r="S1" s="6"/>
      <c r="T1" s="8"/>
      <c r="U1" s="8"/>
      <c r="V1" s="8"/>
    </row>
    <row r="2" spans="1:22" ht="24" customHeight="1">
      <c r="A2" s="15"/>
      <c r="B2" s="16"/>
      <c r="C2" s="16"/>
      <c r="D2" s="9"/>
      <c r="E2" s="9"/>
      <c r="F2" s="17" t="s">
        <v>21</v>
      </c>
      <c r="G2" s="17"/>
      <c r="H2" s="17"/>
      <c r="I2" s="17"/>
      <c r="J2" s="17"/>
      <c r="K2" s="30" t="s">
        <v>22</v>
      </c>
      <c r="L2" s="29"/>
      <c r="M2" s="19" t="s">
        <v>23</v>
      </c>
      <c r="N2" s="9"/>
      <c r="O2" s="20"/>
      <c r="P2" s="16"/>
      <c r="Q2" s="16"/>
      <c r="R2" s="16"/>
      <c r="S2" s="16"/>
      <c r="T2" s="9"/>
      <c r="U2" s="9"/>
      <c r="V2" s="9"/>
    </row>
    <row r="3" spans="1:22" ht="12.75">
      <c r="A3" s="21" t="s">
        <v>2</v>
      </c>
      <c r="B3" s="21" t="s">
        <v>24</v>
      </c>
      <c r="C3" s="21" t="s">
        <v>25</v>
      </c>
      <c r="D3" s="22" t="s">
        <v>26</v>
      </c>
      <c r="E3" s="22" t="s">
        <v>27</v>
      </c>
      <c r="F3" s="23" t="s">
        <v>28</v>
      </c>
      <c r="G3" s="24" t="s">
        <v>29</v>
      </c>
      <c r="H3" s="23" t="s">
        <v>30</v>
      </c>
      <c r="I3" s="24" t="s">
        <v>29</v>
      </c>
      <c r="J3" s="31" t="s">
        <v>31</v>
      </c>
      <c r="K3" s="30"/>
      <c r="L3" s="12"/>
      <c r="M3" s="21" t="s">
        <v>32</v>
      </c>
      <c r="N3" s="21" t="s">
        <v>2</v>
      </c>
      <c r="O3" s="21" t="s">
        <v>33</v>
      </c>
      <c r="P3" s="21" t="s">
        <v>34</v>
      </c>
      <c r="Q3" s="21" t="s">
        <v>35</v>
      </c>
      <c r="R3" s="21" t="s">
        <v>36</v>
      </c>
      <c r="S3" s="21" t="s">
        <v>37</v>
      </c>
      <c r="T3" s="22" t="s">
        <v>38</v>
      </c>
      <c r="U3" s="22" t="s">
        <v>39</v>
      </c>
      <c r="V3" s="32" t="s">
        <v>40</v>
      </c>
    </row>
    <row r="4" spans="1:22" ht="12.75">
      <c r="A4" s="26">
        <v>8</v>
      </c>
      <c r="B4" s="26" t="s">
        <v>50</v>
      </c>
      <c r="C4" s="26" t="s">
        <v>131</v>
      </c>
      <c r="D4" s="26">
        <v>2003</v>
      </c>
      <c r="E4" s="26">
        <v>66737186</v>
      </c>
      <c r="F4" s="26">
        <f>90+89+96</f>
        <v>275</v>
      </c>
      <c r="G4" s="26"/>
      <c r="H4" s="26">
        <f>91+92+95</f>
        <v>278</v>
      </c>
      <c r="I4" s="26"/>
      <c r="J4" s="28">
        <f aca="true" t="shared" si="0" ref="J4:J11">F4+H4</f>
        <v>553</v>
      </c>
      <c r="K4" s="26"/>
      <c r="L4" s="26"/>
      <c r="M4" s="26"/>
      <c r="N4" s="26">
        <v>8</v>
      </c>
      <c r="O4" s="26" t="s">
        <v>46</v>
      </c>
      <c r="P4" s="26" t="s">
        <v>132</v>
      </c>
      <c r="Q4" s="26" t="s">
        <v>133</v>
      </c>
      <c r="R4" s="26" t="s">
        <v>134</v>
      </c>
      <c r="S4" s="26"/>
      <c r="T4" s="26">
        <f>280+276+252</f>
        <v>808</v>
      </c>
      <c r="U4" s="26">
        <f>277+275+265</f>
        <v>817</v>
      </c>
      <c r="V4" s="28">
        <f>T4+U4</f>
        <v>1625</v>
      </c>
    </row>
    <row r="5" spans="1:22" ht="12.75">
      <c r="A5" s="26">
        <v>8</v>
      </c>
      <c r="B5" s="26" t="s">
        <v>46</v>
      </c>
      <c r="C5" s="26" t="s">
        <v>134</v>
      </c>
      <c r="D5" s="26">
        <v>2003</v>
      </c>
      <c r="E5" s="26">
        <v>66735991</v>
      </c>
      <c r="F5" s="26">
        <f>93+91+92</f>
        <v>276</v>
      </c>
      <c r="G5" s="26">
        <v>1</v>
      </c>
      <c r="H5" s="26">
        <f>96+89+92</f>
        <v>277</v>
      </c>
      <c r="I5" s="26">
        <v>1</v>
      </c>
      <c r="J5" s="28">
        <f t="shared" si="0"/>
        <v>553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>
        <f aca="true" t="shared" si="1" ref="V5:V36">T5+U5</f>
        <v>0</v>
      </c>
    </row>
    <row r="6" spans="1:22" ht="12.75">
      <c r="A6" s="26">
        <v>8</v>
      </c>
      <c r="B6" s="26" t="s">
        <v>74</v>
      </c>
      <c r="C6" s="26" t="s">
        <v>135</v>
      </c>
      <c r="D6" s="26">
        <v>2003</v>
      </c>
      <c r="E6" s="26">
        <v>66734740</v>
      </c>
      <c r="F6" s="26">
        <f>92+93+96</f>
        <v>281</v>
      </c>
      <c r="G6" s="26"/>
      <c r="H6" s="26">
        <f>93+91+92</f>
        <v>276</v>
      </c>
      <c r="I6" s="26"/>
      <c r="J6" s="28">
        <f t="shared" si="0"/>
        <v>557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8">
        <f t="shared" si="1"/>
        <v>0</v>
      </c>
    </row>
    <row r="7" spans="1:22" ht="12.75">
      <c r="A7" s="26">
        <v>8</v>
      </c>
      <c r="B7" s="26" t="s">
        <v>46</v>
      </c>
      <c r="C7" s="26" t="s">
        <v>132</v>
      </c>
      <c r="D7" s="26">
        <v>2002</v>
      </c>
      <c r="E7" s="26">
        <v>66736074</v>
      </c>
      <c r="F7" s="26">
        <v>280</v>
      </c>
      <c r="G7" s="26">
        <v>1</v>
      </c>
      <c r="H7" s="26">
        <f>92+88+95</f>
        <v>275</v>
      </c>
      <c r="I7" s="26">
        <v>1</v>
      </c>
      <c r="J7" s="28">
        <f t="shared" si="0"/>
        <v>555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8">
        <f t="shared" si="1"/>
        <v>0</v>
      </c>
    </row>
    <row r="8" spans="1:22" ht="12.75">
      <c r="A8" s="26">
        <v>8</v>
      </c>
      <c r="B8" s="26" t="s">
        <v>50</v>
      </c>
      <c r="C8" s="26" t="s">
        <v>136</v>
      </c>
      <c r="D8" s="26">
        <v>2004</v>
      </c>
      <c r="E8" s="26">
        <v>66740649</v>
      </c>
      <c r="F8" s="26">
        <f>87+90+86</f>
        <v>263</v>
      </c>
      <c r="G8" s="26"/>
      <c r="H8" s="26">
        <f>91+90+85</f>
        <v>266</v>
      </c>
      <c r="I8" s="26"/>
      <c r="J8" s="28">
        <f t="shared" si="0"/>
        <v>529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8">
        <f t="shared" si="1"/>
        <v>0</v>
      </c>
    </row>
    <row r="9" spans="1:22" ht="12.75">
      <c r="A9" s="26">
        <v>8</v>
      </c>
      <c r="B9" s="26" t="s">
        <v>46</v>
      </c>
      <c r="C9" s="26" t="s">
        <v>133</v>
      </c>
      <c r="D9" s="26">
        <v>2003</v>
      </c>
      <c r="E9" s="26">
        <v>66739707</v>
      </c>
      <c r="F9" s="26">
        <v>252</v>
      </c>
      <c r="G9" s="26">
        <v>1</v>
      </c>
      <c r="H9" s="26">
        <f>93+86+86</f>
        <v>265</v>
      </c>
      <c r="I9" s="26">
        <v>1</v>
      </c>
      <c r="J9" s="28">
        <f t="shared" si="0"/>
        <v>517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8">
        <f t="shared" si="1"/>
        <v>0</v>
      </c>
    </row>
    <row r="10" spans="1:22" ht="12.75">
      <c r="A10" s="26">
        <v>8</v>
      </c>
      <c r="B10" s="26" t="s">
        <v>74</v>
      </c>
      <c r="C10" s="26" t="s">
        <v>137</v>
      </c>
      <c r="D10" s="26">
        <v>2003</v>
      </c>
      <c r="E10" s="26">
        <v>4726766</v>
      </c>
      <c r="F10" s="26">
        <v>254</v>
      </c>
      <c r="G10" s="26"/>
      <c r="H10" s="26"/>
      <c r="I10" s="26"/>
      <c r="J10" s="28">
        <f t="shared" si="0"/>
        <v>254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>
        <f t="shared" si="1"/>
        <v>0</v>
      </c>
    </row>
    <row r="11" spans="1:22" ht="12.75">
      <c r="A11" s="26">
        <v>8</v>
      </c>
      <c r="B11" s="26" t="s">
        <v>124</v>
      </c>
      <c r="C11" s="26" t="s">
        <v>138</v>
      </c>
      <c r="D11" s="26">
        <v>2003</v>
      </c>
      <c r="E11" s="26">
        <v>66736789</v>
      </c>
      <c r="F11" s="26">
        <f>74+86+71</f>
        <v>231</v>
      </c>
      <c r="G11" s="26"/>
      <c r="H11" s="26"/>
      <c r="I11" s="26"/>
      <c r="J11" s="28">
        <f t="shared" si="0"/>
        <v>231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>
        <f t="shared" si="1"/>
        <v>0</v>
      </c>
    </row>
    <row r="12" spans="1:22" ht="12.75">
      <c r="A12" s="26"/>
      <c r="B12" s="26"/>
      <c r="C12" s="26"/>
      <c r="D12" s="26"/>
      <c r="E12" s="26"/>
      <c r="F12" s="26"/>
      <c r="G12" s="26"/>
      <c r="H12" s="26"/>
      <c r="I12" s="26"/>
      <c r="J12" s="28">
        <f aca="true" t="shared" si="2" ref="J12">F12+H12</f>
        <v>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>
        <f t="shared" si="1"/>
        <v>0</v>
      </c>
    </row>
    <row r="13" spans="1:22" ht="12.75">
      <c r="A13" s="26"/>
      <c r="B13" s="26"/>
      <c r="C13" s="26"/>
      <c r="D13" s="26"/>
      <c r="E13" s="26"/>
      <c r="F13" s="26"/>
      <c r="G13" s="26"/>
      <c r="H13" s="26"/>
      <c r="I13" s="26"/>
      <c r="J13" s="28">
        <f aca="true" t="shared" si="3" ref="J13:J68">F13+H13</f>
        <v>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>
        <f t="shared" si="1"/>
        <v>0</v>
      </c>
    </row>
    <row r="14" spans="1:22" ht="12.75">
      <c r="A14" s="26"/>
      <c r="B14" s="26"/>
      <c r="C14" s="26"/>
      <c r="D14" s="26"/>
      <c r="E14" s="26"/>
      <c r="F14" s="26"/>
      <c r="G14" s="26"/>
      <c r="H14" s="26"/>
      <c r="I14" s="26"/>
      <c r="J14" s="28">
        <f t="shared" si="3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>
        <f t="shared" si="1"/>
        <v>0</v>
      </c>
    </row>
    <row r="15" spans="1:22" ht="12.75">
      <c r="A15" s="26"/>
      <c r="B15" s="26"/>
      <c r="C15" s="26"/>
      <c r="D15" s="26"/>
      <c r="E15" s="26"/>
      <c r="F15" s="26"/>
      <c r="G15" s="26"/>
      <c r="H15" s="26"/>
      <c r="I15" s="26"/>
      <c r="J15" s="28">
        <f t="shared" si="3"/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8">
        <f t="shared" si="1"/>
        <v>0</v>
      </c>
    </row>
    <row r="16" spans="1:22" ht="12.75">
      <c r="A16" s="26"/>
      <c r="B16" s="26"/>
      <c r="C16" s="26"/>
      <c r="D16" s="26"/>
      <c r="E16" s="26"/>
      <c r="F16" s="26"/>
      <c r="G16" s="26"/>
      <c r="H16" s="26"/>
      <c r="I16" s="26"/>
      <c r="J16" s="28">
        <f t="shared" si="3"/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>
        <f t="shared" si="1"/>
        <v>0</v>
      </c>
    </row>
    <row r="17" spans="1:22" ht="12.75">
      <c r="A17" s="26"/>
      <c r="B17" s="26"/>
      <c r="C17" s="26"/>
      <c r="D17" s="26"/>
      <c r="E17" s="26"/>
      <c r="F17" s="26"/>
      <c r="G17" s="26"/>
      <c r="H17" s="26"/>
      <c r="I17" s="26"/>
      <c r="J17" s="28">
        <f t="shared" si="3"/>
        <v>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>
        <f t="shared" si="1"/>
        <v>0</v>
      </c>
    </row>
    <row r="18" spans="1:22" ht="12.75">
      <c r="A18" s="26"/>
      <c r="B18" s="26"/>
      <c r="C18" s="26"/>
      <c r="D18" s="26"/>
      <c r="E18" s="26"/>
      <c r="F18" s="26"/>
      <c r="G18" s="26"/>
      <c r="H18" s="26"/>
      <c r="I18" s="26"/>
      <c r="J18" s="28">
        <f t="shared" si="3"/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>
        <f t="shared" si="1"/>
        <v>0</v>
      </c>
    </row>
    <row r="19" spans="1:22" ht="12.75">
      <c r="A19" s="26"/>
      <c r="B19" s="26"/>
      <c r="C19" s="26"/>
      <c r="D19" s="26"/>
      <c r="E19" s="26"/>
      <c r="F19" s="26"/>
      <c r="G19" s="26"/>
      <c r="H19" s="26"/>
      <c r="I19" s="26"/>
      <c r="J19" s="28">
        <f t="shared" si="3"/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8">
        <f t="shared" si="1"/>
        <v>0</v>
      </c>
    </row>
    <row r="20" spans="1:22" ht="12.75">
      <c r="A20" s="26"/>
      <c r="B20" s="26"/>
      <c r="C20" s="26"/>
      <c r="D20" s="26"/>
      <c r="E20" s="26"/>
      <c r="F20" s="26"/>
      <c r="G20" s="26"/>
      <c r="H20" s="26"/>
      <c r="I20" s="26"/>
      <c r="J20" s="28">
        <f t="shared" si="3"/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8">
        <f t="shared" si="1"/>
        <v>0</v>
      </c>
    </row>
    <row r="21" spans="1:22" ht="12.75">
      <c r="A21" s="26"/>
      <c r="B21" s="26"/>
      <c r="C21" s="26"/>
      <c r="D21" s="26"/>
      <c r="E21" s="26"/>
      <c r="F21" s="26"/>
      <c r="G21" s="26"/>
      <c r="H21" s="26"/>
      <c r="I21" s="26"/>
      <c r="J21" s="28">
        <f t="shared" si="3"/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8">
        <f t="shared" si="1"/>
        <v>0</v>
      </c>
    </row>
    <row r="22" spans="1:22" ht="12.75">
      <c r="A22" s="26"/>
      <c r="B22" s="26"/>
      <c r="C22" s="26"/>
      <c r="D22" s="26"/>
      <c r="E22" s="26"/>
      <c r="F22" s="26"/>
      <c r="G22" s="26"/>
      <c r="H22" s="26"/>
      <c r="I22" s="26"/>
      <c r="J22" s="28">
        <f t="shared" si="3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8">
        <f t="shared" si="1"/>
        <v>0</v>
      </c>
    </row>
    <row r="23" spans="1:22" ht="12.75">
      <c r="A23" s="26"/>
      <c r="B23" s="26"/>
      <c r="C23" s="26"/>
      <c r="D23" s="26"/>
      <c r="E23" s="26"/>
      <c r="F23" s="26"/>
      <c r="G23" s="26"/>
      <c r="H23" s="26"/>
      <c r="I23" s="26"/>
      <c r="J23" s="28">
        <f t="shared" si="3"/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8">
        <f t="shared" si="1"/>
        <v>0</v>
      </c>
    </row>
    <row r="24" spans="1:22" ht="12.75">
      <c r="A24" s="26"/>
      <c r="B24" s="26"/>
      <c r="C24" s="26"/>
      <c r="D24" s="26"/>
      <c r="E24" s="26"/>
      <c r="F24" s="26"/>
      <c r="G24" s="26"/>
      <c r="H24" s="26"/>
      <c r="I24" s="26"/>
      <c r="J24" s="28">
        <f t="shared" si="3"/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8">
        <f t="shared" si="1"/>
        <v>0</v>
      </c>
    </row>
    <row r="25" spans="1:22" ht="12.75">
      <c r="A25" s="26"/>
      <c r="B25" s="26"/>
      <c r="C25" s="26"/>
      <c r="D25" s="26"/>
      <c r="E25" s="26"/>
      <c r="F25" s="26"/>
      <c r="G25" s="26"/>
      <c r="H25" s="26"/>
      <c r="I25" s="26"/>
      <c r="J25" s="28">
        <f t="shared" si="3"/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8">
        <f t="shared" si="1"/>
        <v>0</v>
      </c>
    </row>
    <row r="26" spans="1:22" ht="12.75">
      <c r="A26" s="26"/>
      <c r="B26" s="26"/>
      <c r="C26" s="26"/>
      <c r="D26" s="26"/>
      <c r="E26" s="26"/>
      <c r="F26" s="26"/>
      <c r="G26" s="26"/>
      <c r="H26" s="26"/>
      <c r="I26" s="26"/>
      <c r="J26" s="28">
        <f t="shared" si="3"/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8">
        <f t="shared" si="1"/>
        <v>0</v>
      </c>
    </row>
    <row r="27" spans="1:22" ht="12.75">
      <c r="A27" s="26"/>
      <c r="B27" s="26"/>
      <c r="C27" s="26"/>
      <c r="D27" s="26"/>
      <c r="E27" s="26"/>
      <c r="F27" s="26"/>
      <c r="G27" s="26"/>
      <c r="H27" s="26"/>
      <c r="I27" s="26"/>
      <c r="J27" s="28">
        <f t="shared" si="3"/>
        <v>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8">
        <f t="shared" si="1"/>
        <v>0</v>
      </c>
    </row>
    <row r="28" spans="1:22" ht="12.75">
      <c r="A28" s="26"/>
      <c r="B28" s="26"/>
      <c r="C28" s="26"/>
      <c r="D28" s="26"/>
      <c r="E28" s="26"/>
      <c r="F28" s="26"/>
      <c r="G28" s="26"/>
      <c r="H28" s="26"/>
      <c r="I28" s="26"/>
      <c r="J28" s="28">
        <f t="shared" si="3"/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8">
        <f t="shared" si="1"/>
        <v>0</v>
      </c>
    </row>
    <row r="29" spans="1:22" ht="12.75">
      <c r="A29" s="26"/>
      <c r="B29" s="26"/>
      <c r="C29" s="26"/>
      <c r="D29" s="26"/>
      <c r="E29" s="26"/>
      <c r="F29" s="26"/>
      <c r="G29" s="26"/>
      <c r="H29" s="26"/>
      <c r="I29" s="26"/>
      <c r="J29" s="28">
        <f t="shared" si="3"/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8">
        <f t="shared" si="1"/>
        <v>0</v>
      </c>
    </row>
    <row r="30" spans="1:22" ht="12.75">
      <c r="A30" s="26"/>
      <c r="B30" s="26"/>
      <c r="C30" s="26"/>
      <c r="D30" s="26"/>
      <c r="E30" s="26"/>
      <c r="F30" s="26"/>
      <c r="G30" s="26"/>
      <c r="H30" s="26"/>
      <c r="I30" s="26"/>
      <c r="J30" s="28">
        <f t="shared" si="3"/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8">
        <f t="shared" si="1"/>
        <v>0</v>
      </c>
    </row>
    <row r="31" spans="1:22" ht="12.75">
      <c r="A31" s="26"/>
      <c r="B31" s="26"/>
      <c r="C31" s="26"/>
      <c r="D31" s="26"/>
      <c r="E31" s="26"/>
      <c r="F31" s="26"/>
      <c r="G31" s="26"/>
      <c r="H31" s="26"/>
      <c r="I31" s="26"/>
      <c r="J31" s="28">
        <f t="shared" si="3"/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>
        <f t="shared" si="1"/>
        <v>0</v>
      </c>
    </row>
    <row r="32" spans="1:22" ht="12.75">
      <c r="A32" s="26"/>
      <c r="B32" s="26"/>
      <c r="C32" s="26"/>
      <c r="D32" s="26"/>
      <c r="E32" s="26"/>
      <c r="F32" s="26"/>
      <c r="G32" s="26"/>
      <c r="H32" s="26"/>
      <c r="I32" s="26"/>
      <c r="J32" s="28">
        <f t="shared" si="3"/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8">
        <f t="shared" si="1"/>
        <v>0</v>
      </c>
    </row>
    <row r="33" spans="1:22" ht="12.75">
      <c r="A33" s="26"/>
      <c r="B33" s="26"/>
      <c r="C33" s="26"/>
      <c r="D33" s="26"/>
      <c r="E33" s="26"/>
      <c r="F33" s="26"/>
      <c r="G33" s="26"/>
      <c r="H33" s="26"/>
      <c r="I33" s="26"/>
      <c r="J33" s="28">
        <f t="shared" si="3"/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8">
        <f t="shared" si="1"/>
        <v>0</v>
      </c>
    </row>
    <row r="34" spans="1:22" ht="12.75">
      <c r="A34" s="26"/>
      <c r="B34" s="26"/>
      <c r="C34" s="26"/>
      <c r="D34" s="26"/>
      <c r="E34" s="26"/>
      <c r="F34" s="26"/>
      <c r="G34" s="26"/>
      <c r="H34" s="26"/>
      <c r="I34" s="26"/>
      <c r="J34" s="28">
        <f t="shared" si="3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>
        <f t="shared" si="1"/>
        <v>0</v>
      </c>
    </row>
    <row r="35" spans="1:22" ht="12.75">
      <c r="A35" s="26"/>
      <c r="B35" s="26"/>
      <c r="C35" s="26"/>
      <c r="D35" s="26"/>
      <c r="E35" s="26"/>
      <c r="F35" s="26"/>
      <c r="G35" s="26"/>
      <c r="H35" s="26"/>
      <c r="I35" s="26"/>
      <c r="J35" s="28">
        <f t="shared" si="3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>
        <f t="shared" si="1"/>
        <v>0</v>
      </c>
    </row>
    <row r="36" spans="1:22" ht="12.75">
      <c r="A36" s="26"/>
      <c r="B36" s="26"/>
      <c r="C36" s="26"/>
      <c r="D36" s="26"/>
      <c r="E36" s="26"/>
      <c r="F36" s="26"/>
      <c r="G36" s="26"/>
      <c r="H36" s="26"/>
      <c r="I36" s="26"/>
      <c r="J36" s="28">
        <f t="shared" si="3"/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8">
        <f t="shared" si="1"/>
        <v>0</v>
      </c>
    </row>
    <row r="37" spans="1:22" ht="12.75">
      <c r="A37" s="26"/>
      <c r="B37" s="26"/>
      <c r="C37" s="26"/>
      <c r="D37" s="26"/>
      <c r="E37" s="26"/>
      <c r="F37" s="26"/>
      <c r="G37" s="26"/>
      <c r="H37" s="26"/>
      <c r="I37" s="26"/>
      <c r="J37" s="28">
        <f t="shared" si="3"/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/>
    </row>
    <row r="38" spans="1:22" ht="12.75">
      <c r="A38" s="26"/>
      <c r="B38" s="26"/>
      <c r="C38" s="26"/>
      <c r="D38" s="26"/>
      <c r="E38" s="26"/>
      <c r="F38" s="26"/>
      <c r="G38" s="26"/>
      <c r="H38" s="26"/>
      <c r="I38" s="26"/>
      <c r="J38" s="28">
        <f t="shared" si="3"/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ht="12.75">
      <c r="A39" s="26"/>
      <c r="B39" s="26"/>
      <c r="C39" s="26"/>
      <c r="D39" s="26"/>
      <c r="E39" s="26"/>
      <c r="F39" s="26"/>
      <c r="G39" s="26"/>
      <c r="H39" s="26"/>
      <c r="I39" s="26"/>
      <c r="J39" s="28">
        <f t="shared" si="3"/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ht="12.75">
      <c r="A40" s="26"/>
      <c r="B40" s="26"/>
      <c r="C40" s="26"/>
      <c r="D40" s="26"/>
      <c r="E40" s="26"/>
      <c r="F40" s="26"/>
      <c r="G40" s="26"/>
      <c r="H40" s="26"/>
      <c r="I40" s="26"/>
      <c r="J40" s="28">
        <f t="shared" si="3"/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ht="12.75">
      <c r="A41" s="26"/>
      <c r="B41" s="26"/>
      <c r="C41" s="26"/>
      <c r="D41" s="26"/>
      <c r="E41" s="26"/>
      <c r="F41" s="26"/>
      <c r="G41" s="26"/>
      <c r="H41" s="26"/>
      <c r="I41" s="26"/>
      <c r="J41" s="28">
        <f t="shared" si="3"/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ht="12.75">
      <c r="A42" s="26"/>
      <c r="B42" s="26"/>
      <c r="C42" s="26"/>
      <c r="D42" s="26"/>
      <c r="E42" s="26"/>
      <c r="F42" s="26"/>
      <c r="G42" s="26"/>
      <c r="H42" s="26"/>
      <c r="I42" s="26"/>
      <c r="J42" s="28">
        <f t="shared" si="3"/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ht="12.75">
      <c r="A43" s="26"/>
      <c r="B43" s="26"/>
      <c r="C43" s="26"/>
      <c r="D43" s="26"/>
      <c r="E43" s="26"/>
      <c r="F43" s="26"/>
      <c r="G43" s="26"/>
      <c r="H43" s="26"/>
      <c r="I43" s="26"/>
      <c r="J43" s="28">
        <f t="shared" si="3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ht="12.75">
      <c r="A44" s="26"/>
      <c r="B44" s="26"/>
      <c r="C44" s="26"/>
      <c r="D44" s="26"/>
      <c r="E44" s="26"/>
      <c r="F44" s="26"/>
      <c r="G44" s="26"/>
      <c r="H44" s="26"/>
      <c r="I44" s="26"/>
      <c r="J44" s="28">
        <f t="shared" si="3"/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ht="12.75">
      <c r="A45" s="26"/>
      <c r="B45" s="26"/>
      <c r="C45" s="26"/>
      <c r="D45" s="26"/>
      <c r="E45" s="26"/>
      <c r="F45" s="26"/>
      <c r="G45" s="26"/>
      <c r="H45" s="26"/>
      <c r="I45" s="26"/>
      <c r="J45" s="28">
        <f t="shared" si="3"/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ht="12.75">
      <c r="A46" s="26"/>
      <c r="B46" s="26"/>
      <c r="C46" s="26"/>
      <c r="D46" s="26"/>
      <c r="E46" s="26"/>
      <c r="F46" s="26"/>
      <c r="G46" s="26"/>
      <c r="H46" s="26"/>
      <c r="I46" s="26"/>
      <c r="J46" s="28">
        <f t="shared" si="3"/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ht="12.75">
      <c r="A47" s="26"/>
      <c r="B47" s="26"/>
      <c r="C47" s="26"/>
      <c r="D47" s="26"/>
      <c r="E47" s="26"/>
      <c r="F47" s="26"/>
      <c r="G47" s="26"/>
      <c r="H47" s="26"/>
      <c r="I47" s="26"/>
      <c r="J47" s="28">
        <f t="shared" si="3"/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ht="12.75">
      <c r="A48" s="26"/>
      <c r="B48" s="26"/>
      <c r="C48" s="26"/>
      <c r="D48" s="26"/>
      <c r="E48" s="26"/>
      <c r="F48" s="26"/>
      <c r="G48" s="26"/>
      <c r="H48" s="26"/>
      <c r="I48" s="26"/>
      <c r="J48" s="28">
        <f t="shared" si="3"/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ht="12.75">
      <c r="A49" s="26"/>
      <c r="B49" s="26"/>
      <c r="C49" s="26"/>
      <c r="D49" s="26"/>
      <c r="E49" s="26"/>
      <c r="F49" s="26"/>
      <c r="G49" s="26"/>
      <c r="H49" s="26"/>
      <c r="I49" s="26"/>
      <c r="J49" s="28">
        <f t="shared" si="3"/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ht="12.75">
      <c r="A50" s="26"/>
      <c r="B50" s="26"/>
      <c r="C50" s="26"/>
      <c r="D50" s="26"/>
      <c r="E50" s="26"/>
      <c r="F50" s="26"/>
      <c r="G50" s="26"/>
      <c r="H50" s="26"/>
      <c r="I50" s="26"/>
      <c r="J50" s="28">
        <f t="shared" si="3"/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ht="12.75">
      <c r="A51" s="26"/>
      <c r="B51" s="26"/>
      <c r="C51" s="26"/>
      <c r="D51" s="26"/>
      <c r="E51" s="26"/>
      <c r="F51" s="26"/>
      <c r="G51" s="26"/>
      <c r="H51" s="26"/>
      <c r="I51" s="26"/>
      <c r="J51" s="28">
        <f t="shared" si="3"/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8">
        <f t="shared" si="3"/>
        <v>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8"/>
    </row>
    <row r="53" spans="1:22" ht="12.75">
      <c r="A53" s="26"/>
      <c r="B53" s="26"/>
      <c r="C53" s="26"/>
      <c r="D53" s="26"/>
      <c r="E53" s="26"/>
      <c r="F53" s="26"/>
      <c r="G53" s="26"/>
      <c r="H53" s="26"/>
      <c r="I53" s="26"/>
      <c r="J53" s="28">
        <f t="shared" si="3"/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8"/>
    </row>
    <row r="54" spans="1:22" ht="12.75">
      <c r="A54" s="26"/>
      <c r="B54" s="26"/>
      <c r="C54" s="26"/>
      <c r="D54" s="26"/>
      <c r="E54" s="26"/>
      <c r="F54" s="26"/>
      <c r="G54" s="26"/>
      <c r="H54" s="26"/>
      <c r="I54" s="26"/>
      <c r="J54" s="28">
        <f t="shared" si="3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8"/>
    </row>
    <row r="55" spans="1:22" ht="12.75">
      <c r="A55" s="26"/>
      <c r="B55" s="26"/>
      <c r="C55" s="26"/>
      <c r="D55" s="26"/>
      <c r="E55" s="26"/>
      <c r="F55" s="26"/>
      <c r="G55" s="26"/>
      <c r="H55" s="26"/>
      <c r="I55" s="26"/>
      <c r="J55" s="28">
        <f t="shared" si="3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8"/>
    </row>
    <row r="56" spans="1:22" ht="12.75">
      <c r="A56" s="26"/>
      <c r="B56" s="26"/>
      <c r="C56" s="26"/>
      <c r="D56" s="26"/>
      <c r="E56" s="26"/>
      <c r="F56" s="26"/>
      <c r="G56" s="26"/>
      <c r="H56" s="26"/>
      <c r="I56" s="26"/>
      <c r="J56" s="28">
        <f t="shared" si="3"/>
        <v>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8"/>
    </row>
    <row r="57" spans="1:22" ht="12.75">
      <c r="A57" s="26"/>
      <c r="B57" s="26"/>
      <c r="C57" s="26"/>
      <c r="D57" s="26"/>
      <c r="E57" s="26"/>
      <c r="F57" s="26"/>
      <c r="G57" s="26"/>
      <c r="H57" s="26"/>
      <c r="I57" s="26"/>
      <c r="J57" s="28">
        <f t="shared" si="3"/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8"/>
    </row>
    <row r="58" spans="1:22" ht="12.75">
      <c r="A58" s="26"/>
      <c r="B58" s="26"/>
      <c r="C58" s="26"/>
      <c r="D58" s="26"/>
      <c r="E58" s="26"/>
      <c r="F58" s="26"/>
      <c r="G58" s="26"/>
      <c r="H58" s="26"/>
      <c r="I58" s="26"/>
      <c r="J58" s="28">
        <f t="shared" si="3"/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8"/>
    </row>
    <row r="59" spans="1:22" ht="12.75">
      <c r="A59" s="26"/>
      <c r="B59" s="26"/>
      <c r="C59" s="26"/>
      <c r="D59" s="26"/>
      <c r="E59" s="26"/>
      <c r="F59" s="26"/>
      <c r="G59" s="26"/>
      <c r="H59" s="26"/>
      <c r="I59" s="26"/>
      <c r="J59" s="28">
        <f t="shared" si="3"/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8"/>
    </row>
    <row r="60" spans="1:22" ht="12.75">
      <c r="A60" s="26"/>
      <c r="B60" s="26"/>
      <c r="C60" s="26"/>
      <c r="D60" s="26"/>
      <c r="E60" s="26"/>
      <c r="F60" s="26"/>
      <c r="G60" s="26"/>
      <c r="H60" s="26"/>
      <c r="I60" s="26"/>
      <c r="J60" s="28">
        <f t="shared" si="3"/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8"/>
    </row>
    <row r="61" spans="1:22" ht="12.75">
      <c r="A61" s="26"/>
      <c r="B61" s="26"/>
      <c r="C61" s="26"/>
      <c r="D61" s="26"/>
      <c r="E61" s="26"/>
      <c r="F61" s="26"/>
      <c r="G61" s="26"/>
      <c r="H61" s="26"/>
      <c r="I61" s="26"/>
      <c r="J61" s="28">
        <f t="shared" si="3"/>
        <v>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8"/>
    </row>
    <row r="62" spans="1:22" ht="12.75">
      <c r="A62" s="26"/>
      <c r="B62" s="26"/>
      <c r="C62" s="26"/>
      <c r="D62" s="26"/>
      <c r="E62" s="26"/>
      <c r="F62" s="26"/>
      <c r="G62" s="26"/>
      <c r="H62" s="26"/>
      <c r="I62" s="26"/>
      <c r="J62" s="28">
        <f t="shared" si="3"/>
        <v>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8"/>
    </row>
    <row r="63" spans="1:22" ht="12.75">
      <c r="A63" s="26"/>
      <c r="B63" s="26"/>
      <c r="C63" s="26"/>
      <c r="D63" s="26"/>
      <c r="E63" s="26"/>
      <c r="F63" s="26"/>
      <c r="G63" s="26"/>
      <c r="H63" s="26"/>
      <c r="I63" s="26"/>
      <c r="J63" s="28">
        <f t="shared" si="3"/>
        <v>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8"/>
    </row>
    <row r="64" spans="1:22" ht="12.75">
      <c r="A64" s="26"/>
      <c r="B64" s="26"/>
      <c r="C64" s="26"/>
      <c r="D64" s="26"/>
      <c r="E64" s="26"/>
      <c r="F64" s="26"/>
      <c r="G64" s="26"/>
      <c r="H64" s="26"/>
      <c r="I64" s="26"/>
      <c r="J64" s="28">
        <f t="shared" si="3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8"/>
    </row>
    <row r="65" spans="1:22" ht="12.75">
      <c r="A65" s="26"/>
      <c r="B65" s="26"/>
      <c r="C65" s="26"/>
      <c r="D65" s="26"/>
      <c r="E65" s="26"/>
      <c r="F65" s="26"/>
      <c r="G65" s="26"/>
      <c r="H65" s="26"/>
      <c r="I65" s="26"/>
      <c r="J65" s="28">
        <f t="shared" si="3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8"/>
    </row>
    <row r="66" spans="1:22" ht="12.75">
      <c r="A66" s="26"/>
      <c r="B66" s="26"/>
      <c r="C66" s="26"/>
      <c r="D66" s="26"/>
      <c r="E66" s="26"/>
      <c r="F66" s="26"/>
      <c r="G66" s="26"/>
      <c r="H66" s="26"/>
      <c r="I66" s="26"/>
      <c r="J66" s="28">
        <f t="shared" si="3"/>
        <v>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8"/>
    </row>
    <row r="67" spans="1:22" ht="12.75">
      <c r="A67" s="26"/>
      <c r="B67" s="26"/>
      <c r="C67" s="26"/>
      <c r="D67" s="26"/>
      <c r="E67" s="26"/>
      <c r="F67" s="26"/>
      <c r="G67" s="26"/>
      <c r="H67" s="26"/>
      <c r="I67" s="26"/>
      <c r="J67" s="28">
        <f t="shared" si="3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8"/>
    </row>
    <row r="68" spans="1:22" ht="12.75">
      <c r="A68" s="26"/>
      <c r="B68" s="26"/>
      <c r="C68" s="26"/>
      <c r="D68" s="26"/>
      <c r="E68" s="26"/>
      <c r="F68" s="26"/>
      <c r="G68" s="26"/>
      <c r="H68" s="26"/>
      <c r="I68" s="26"/>
      <c r="J68" s="28">
        <f t="shared" si="3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8"/>
    </row>
    <row r="69" spans="1:22" ht="12.75">
      <c r="A69" s="26"/>
      <c r="B69" s="26"/>
      <c r="C69" s="26"/>
      <c r="D69" s="26"/>
      <c r="E69" s="26"/>
      <c r="F69" s="26"/>
      <c r="G69" s="26"/>
      <c r="H69" s="26"/>
      <c r="I69" s="26"/>
      <c r="J69" s="28">
        <f aca="true" t="shared" si="4" ref="J69:J132">F69+H69</f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8"/>
    </row>
    <row r="70" spans="1:22" ht="12.75">
      <c r="A70" s="26"/>
      <c r="B70" s="26"/>
      <c r="C70" s="26"/>
      <c r="D70" s="26"/>
      <c r="E70" s="26"/>
      <c r="F70" s="26"/>
      <c r="G70" s="26"/>
      <c r="H70" s="26"/>
      <c r="I70" s="26"/>
      <c r="J70" s="28">
        <f t="shared" si="4"/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8"/>
    </row>
    <row r="71" spans="1:22" ht="12.75">
      <c r="A71" s="26"/>
      <c r="B71" s="26"/>
      <c r="C71" s="26"/>
      <c r="D71" s="26"/>
      <c r="E71" s="26"/>
      <c r="F71" s="26"/>
      <c r="G71" s="26"/>
      <c r="H71" s="26"/>
      <c r="I71" s="26"/>
      <c r="J71" s="28">
        <f t="shared" si="4"/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8"/>
    </row>
    <row r="72" spans="1:22" ht="12.75">
      <c r="A72" s="26"/>
      <c r="B72" s="26"/>
      <c r="C72" s="26"/>
      <c r="D72" s="26"/>
      <c r="E72" s="26"/>
      <c r="F72" s="26"/>
      <c r="G72" s="26"/>
      <c r="H72" s="26"/>
      <c r="I72" s="26"/>
      <c r="J72" s="28">
        <f t="shared" si="4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8"/>
    </row>
    <row r="73" spans="1:22" ht="12.75">
      <c r="A73" s="26"/>
      <c r="B73" s="26"/>
      <c r="C73" s="26"/>
      <c r="D73" s="26"/>
      <c r="E73" s="26"/>
      <c r="F73" s="26"/>
      <c r="G73" s="26"/>
      <c r="H73" s="26"/>
      <c r="I73" s="26"/>
      <c r="J73" s="28">
        <f t="shared" si="4"/>
        <v>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8"/>
    </row>
    <row r="74" spans="1:22" ht="12.75">
      <c r="A74" s="26"/>
      <c r="B74" s="26"/>
      <c r="C74" s="26"/>
      <c r="D74" s="26"/>
      <c r="E74" s="26"/>
      <c r="F74" s="26"/>
      <c r="G74" s="26"/>
      <c r="H74" s="26"/>
      <c r="I74" s="26"/>
      <c r="J74" s="28">
        <f t="shared" si="4"/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8"/>
    </row>
    <row r="75" spans="1:22" ht="12.75">
      <c r="A75" s="26"/>
      <c r="B75" s="26"/>
      <c r="C75" s="26"/>
      <c r="D75" s="26"/>
      <c r="E75" s="26"/>
      <c r="F75" s="26"/>
      <c r="G75" s="26"/>
      <c r="H75" s="26"/>
      <c r="I75" s="26"/>
      <c r="J75" s="28">
        <f t="shared" si="4"/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8"/>
    </row>
    <row r="76" spans="1:22" ht="12.75">
      <c r="A76" s="26"/>
      <c r="B76" s="26"/>
      <c r="C76" s="26"/>
      <c r="D76" s="26"/>
      <c r="E76" s="26"/>
      <c r="F76" s="26"/>
      <c r="G76" s="26"/>
      <c r="H76" s="26"/>
      <c r="I76" s="26"/>
      <c r="J76" s="28">
        <f t="shared" si="4"/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8"/>
    </row>
    <row r="77" spans="1:22" ht="12.75">
      <c r="A77" s="26"/>
      <c r="B77" s="26"/>
      <c r="C77" s="26"/>
      <c r="D77" s="26"/>
      <c r="E77" s="26"/>
      <c r="F77" s="26"/>
      <c r="G77" s="26"/>
      <c r="H77" s="26"/>
      <c r="I77" s="26"/>
      <c r="J77" s="28">
        <f t="shared" si="4"/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8"/>
    </row>
    <row r="78" spans="1:22" ht="12.75">
      <c r="A78" s="26"/>
      <c r="B78" s="26"/>
      <c r="C78" s="26"/>
      <c r="D78" s="26"/>
      <c r="E78" s="26"/>
      <c r="F78" s="26"/>
      <c r="G78" s="26"/>
      <c r="H78" s="26"/>
      <c r="I78" s="26"/>
      <c r="J78" s="28">
        <f t="shared" si="4"/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8"/>
    </row>
    <row r="79" spans="1:22" ht="12.75">
      <c r="A79" s="26"/>
      <c r="B79" s="26"/>
      <c r="C79" s="26"/>
      <c r="D79" s="26"/>
      <c r="E79" s="26"/>
      <c r="F79" s="26"/>
      <c r="G79" s="26"/>
      <c r="H79" s="26"/>
      <c r="I79" s="26"/>
      <c r="J79" s="28">
        <f t="shared" si="4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8"/>
    </row>
    <row r="80" spans="1:22" ht="12.75">
      <c r="A80" s="26"/>
      <c r="B80" s="26"/>
      <c r="C80" s="26"/>
      <c r="D80" s="26"/>
      <c r="E80" s="26"/>
      <c r="F80" s="26"/>
      <c r="G80" s="26"/>
      <c r="H80" s="26"/>
      <c r="I80" s="26"/>
      <c r="J80" s="28">
        <f t="shared" si="4"/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8"/>
    </row>
    <row r="81" spans="1:22" ht="12.75">
      <c r="A81" s="26"/>
      <c r="B81" s="26"/>
      <c r="C81" s="26"/>
      <c r="D81" s="26"/>
      <c r="E81" s="26"/>
      <c r="F81" s="26"/>
      <c r="G81" s="26"/>
      <c r="H81" s="26"/>
      <c r="I81" s="26"/>
      <c r="J81" s="28">
        <f t="shared" si="4"/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8"/>
    </row>
    <row r="82" spans="1:22" ht="12.75">
      <c r="A82" s="26"/>
      <c r="B82" s="26"/>
      <c r="C82" s="26"/>
      <c r="D82" s="26"/>
      <c r="E82" s="26"/>
      <c r="F82" s="26"/>
      <c r="G82" s="26"/>
      <c r="H82" s="26"/>
      <c r="I82" s="26"/>
      <c r="J82" s="28">
        <f t="shared" si="4"/>
        <v>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8"/>
    </row>
    <row r="83" spans="1:22" ht="12.75">
      <c r="A83" s="26"/>
      <c r="B83" s="26"/>
      <c r="C83" s="26"/>
      <c r="D83" s="26"/>
      <c r="E83" s="26"/>
      <c r="F83" s="26"/>
      <c r="G83" s="26"/>
      <c r="H83" s="26"/>
      <c r="I83" s="26"/>
      <c r="J83" s="28">
        <f t="shared" si="4"/>
        <v>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8"/>
    </row>
    <row r="84" spans="1:22" ht="12.75">
      <c r="A84" s="26"/>
      <c r="B84" s="26"/>
      <c r="C84" s="26"/>
      <c r="D84" s="26"/>
      <c r="E84" s="26"/>
      <c r="F84" s="26"/>
      <c r="G84" s="26"/>
      <c r="H84" s="26"/>
      <c r="I84" s="26"/>
      <c r="J84" s="28">
        <f t="shared" si="4"/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8"/>
    </row>
    <row r="85" spans="1:22" ht="12.75">
      <c r="A85" s="26"/>
      <c r="B85" s="26"/>
      <c r="C85" s="26"/>
      <c r="D85" s="26"/>
      <c r="E85" s="26"/>
      <c r="F85" s="26"/>
      <c r="G85" s="26"/>
      <c r="H85" s="26"/>
      <c r="I85" s="26"/>
      <c r="J85" s="28">
        <f t="shared" si="4"/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8"/>
    </row>
    <row r="86" spans="1:22" ht="12.75">
      <c r="A86" s="26"/>
      <c r="B86" s="26"/>
      <c r="C86" s="26"/>
      <c r="D86" s="26"/>
      <c r="E86" s="26"/>
      <c r="F86" s="26"/>
      <c r="G86" s="26"/>
      <c r="H86" s="26"/>
      <c r="I86" s="26"/>
      <c r="J86" s="28">
        <f t="shared" si="4"/>
        <v>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8"/>
    </row>
    <row r="87" spans="1:22" ht="12.75">
      <c r="A87" s="26"/>
      <c r="B87" s="26"/>
      <c r="C87" s="26"/>
      <c r="D87" s="26"/>
      <c r="E87" s="26"/>
      <c r="F87" s="26"/>
      <c r="G87" s="26"/>
      <c r="H87" s="26"/>
      <c r="I87" s="26"/>
      <c r="J87" s="28">
        <f t="shared" si="4"/>
        <v>0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8"/>
    </row>
    <row r="88" spans="1:22" ht="12.75">
      <c r="A88" s="26"/>
      <c r="B88" s="26"/>
      <c r="C88" s="26"/>
      <c r="D88" s="26"/>
      <c r="E88" s="26"/>
      <c r="F88" s="26"/>
      <c r="G88" s="26"/>
      <c r="H88" s="26"/>
      <c r="I88" s="26"/>
      <c r="J88" s="28">
        <f t="shared" si="4"/>
        <v>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8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8">
        <f t="shared" si="4"/>
        <v>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8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8">
        <f t="shared" si="4"/>
        <v>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8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8">
        <f t="shared" si="4"/>
        <v>0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8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8">
        <f t="shared" si="4"/>
        <v>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8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8">
        <f t="shared" si="4"/>
        <v>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8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8">
        <f t="shared" si="4"/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8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8">
        <f t="shared" si="4"/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8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8">
        <f t="shared" si="4"/>
        <v>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8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8">
        <f t="shared" si="4"/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8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8">
        <f t="shared" si="4"/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8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8">
        <f t="shared" si="4"/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8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8">
        <f t="shared" si="4"/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8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8">
        <f t="shared" si="4"/>
        <v>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8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8">
        <f t="shared" si="4"/>
        <v>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8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8">
        <f t="shared" si="4"/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8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8">
        <f t="shared" si="4"/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8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8">
        <f t="shared" si="4"/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8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8">
        <f t="shared" si="4"/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8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8">
        <f t="shared" si="4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8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8">
        <f t="shared" si="4"/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8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8">
        <f t="shared" si="4"/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8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8">
        <f t="shared" si="4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8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8">
        <f t="shared" si="4"/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8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8">
        <f t="shared" si="4"/>
        <v>0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8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8">
        <f t="shared" si="4"/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8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8">
        <f t="shared" si="4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8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8">
        <f t="shared" si="4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8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8">
        <f t="shared" si="4"/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8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8">
        <f t="shared" si="4"/>
        <v>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8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8">
        <f t="shared" si="4"/>
        <v>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8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8">
        <f t="shared" si="4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8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8">
        <f t="shared" si="4"/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8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8">
        <f t="shared" si="4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8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8">
        <f t="shared" si="4"/>
        <v>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8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8">
        <f t="shared" si="4"/>
        <v>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8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8">
        <f t="shared" si="4"/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8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8">
        <f t="shared" si="4"/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8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8">
        <f t="shared" si="4"/>
        <v>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8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8">
        <f t="shared" si="4"/>
        <v>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8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8">
        <f t="shared" si="4"/>
        <v>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8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8">
        <f t="shared" si="4"/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8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8">
        <f t="shared" si="4"/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8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8">
        <f t="shared" si="4"/>
        <v>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8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8">
        <f t="shared" si="4"/>
        <v>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8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8">
        <f aca="true" t="shared" si="5" ref="J133:J150">F133+H133</f>
        <v>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8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8">
        <f t="shared" si="5"/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8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8">
        <f t="shared" si="5"/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8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8">
        <f t="shared" si="5"/>
        <v>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8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8">
        <f t="shared" si="5"/>
        <v>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8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8">
        <f t="shared" si="5"/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8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8">
        <f t="shared" si="5"/>
        <v>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8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8">
        <f t="shared" si="5"/>
        <v>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8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8">
        <f t="shared" si="5"/>
        <v>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8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8">
        <f t="shared" si="5"/>
        <v>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8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8">
        <f t="shared" si="5"/>
        <v>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8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8">
        <f t="shared" si="5"/>
        <v>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8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8">
        <f t="shared" si="5"/>
        <v>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8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8">
        <f t="shared" si="5"/>
        <v>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8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8">
        <f t="shared" si="5"/>
        <v>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8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8">
        <f t="shared" si="5"/>
        <v>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8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8">
        <f t="shared" si="5"/>
        <v>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8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8">
        <f t="shared" si="5"/>
        <v>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8"/>
    </row>
    <row r="151" ht="12.75">
      <c r="V151" s="28"/>
    </row>
    <row r="152" ht="12.75">
      <c r="V152" s="28"/>
    </row>
    <row r="153" ht="12.75">
      <c r="V153" s="28"/>
    </row>
  </sheetData>
  <sheetProtection selectLockedCells="1" selectUnlockedCells="1"/>
  <mergeCells count="2">
    <mergeCell ref="F2:J2"/>
    <mergeCell ref="K2:K3"/>
  </mergeCells>
  <conditionalFormatting sqref="K1:K2">
    <cfRule type="cellIs" priority="1" dxfId="0" operator="equal" stopIfTrue="1">
      <formula>0</formula>
    </cfRule>
  </conditionalFormatting>
  <conditionalFormatting sqref="J1:J3">
    <cfRule type="cellIs" priority="2" dxfId="0" operator="equal" stopIfTrue="1">
      <formula>0</formula>
    </cfRule>
  </conditionalFormatting>
  <conditionalFormatting sqref="J4:J150">
    <cfRule type="cellIs" priority="3" dxfId="0" operator="equal" stopIfTrue="1">
      <formula>0</formula>
    </cfRule>
  </conditionalFormatting>
  <conditionalFormatting sqref="V4:V36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3"/>
  <sheetViews>
    <sheetView zoomScale="84" zoomScaleNormal="84" workbookViewId="0" topLeftCell="A1">
      <selection activeCell="C27" sqref="C27"/>
    </sheetView>
  </sheetViews>
  <sheetFormatPr defaultColWidth="11.421875" defaultRowHeight="12.75"/>
  <cols>
    <col min="1" max="1" width="10.7109375" style="1" customWidth="1"/>
    <col min="2" max="2" width="17.28125" style="1" customWidth="1"/>
    <col min="3" max="3" width="26.57421875" style="1" customWidth="1"/>
    <col min="4" max="5" width="10.7109375" style="1" customWidth="1"/>
    <col min="6" max="6" width="8.57421875" style="1" customWidth="1"/>
    <col min="7" max="7" width="4.140625" style="1" customWidth="1"/>
    <col min="8" max="8" width="8.28125" style="1" customWidth="1"/>
    <col min="9" max="9" width="4.28125" style="1" customWidth="1"/>
    <col min="10" max="10" width="6.140625" style="1" customWidth="1"/>
    <col min="11" max="11" width="10.7109375" style="1" customWidth="1"/>
    <col min="12" max="12" width="2.7109375" style="1" customWidth="1"/>
    <col min="13" max="13" width="6.7109375" style="1" customWidth="1"/>
    <col min="14" max="14" width="5.00390625" style="1" customWidth="1"/>
    <col min="15" max="15" width="16.57421875" style="1" customWidth="1"/>
    <col min="16" max="16" width="20.28125" style="1" customWidth="1"/>
    <col min="17" max="17" width="19.8515625" style="1" customWidth="1"/>
    <col min="18" max="19" width="20.28125" style="1" customWidth="1"/>
    <col min="20" max="16384" width="10.7109375" style="1" customWidth="1"/>
  </cols>
  <sheetData>
    <row r="1" spans="1:22" ht="12.75">
      <c r="A1" s="5" t="s">
        <v>52</v>
      </c>
      <c r="B1" s="6"/>
      <c r="C1" s="7" t="s">
        <v>139</v>
      </c>
      <c r="D1" s="8"/>
      <c r="E1" s="8"/>
      <c r="F1" s="8"/>
      <c r="G1" s="8"/>
      <c r="H1" s="8"/>
      <c r="I1" s="9"/>
      <c r="J1" s="8"/>
      <c r="K1" s="9"/>
      <c r="L1" s="29"/>
      <c r="M1" s="34" t="s">
        <v>140</v>
      </c>
      <c r="N1" s="8"/>
      <c r="O1" s="14"/>
      <c r="P1" s="6"/>
      <c r="Q1" s="6"/>
      <c r="R1" s="6"/>
      <c r="S1" s="6"/>
      <c r="T1" s="8"/>
      <c r="U1" s="8"/>
      <c r="V1" s="8"/>
    </row>
    <row r="2" spans="1:22" ht="24" customHeight="1">
      <c r="A2" s="15"/>
      <c r="B2" s="16"/>
      <c r="C2" s="16"/>
      <c r="D2" s="9"/>
      <c r="E2" s="9"/>
      <c r="F2" s="17" t="s">
        <v>21</v>
      </c>
      <c r="G2" s="17"/>
      <c r="H2" s="17"/>
      <c r="I2" s="17"/>
      <c r="J2" s="17"/>
      <c r="K2" s="18" t="s">
        <v>22</v>
      </c>
      <c r="L2" s="29"/>
      <c r="M2" s="19" t="s">
        <v>23</v>
      </c>
      <c r="N2" s="9"/>
      <c r="O2" s="20"/>
      <c r="P2" s="16"/>
      <c r="Q2" s="16"/>
      <c r="R2" s="16"/>
      <c r="S2" s="16"/>
      <c r="T2" s="9"/>
      <c r="U2" s="9"/>
      <c r="V2" s="9"/>
    </row>
    <row r="3" spans="1:22" ht="12.75">
      <c r="A3" s="21" t="s">
        <v>2</v>
      </c>
      <c r="B3" s="21" t="s">
        <v>24</v>
      </c>
      <c r="C3" s="21" t="s">
        <v>25</v>
      </c>
      <c r="D3" s="22" t="s">
        <v>26</v>
      </c>
      <c r="E3" s="22" t="s">
        <v>27</v>
      </c>
      <c r="F3" s="23" t="s">
        <v>28</v>
      </c>
      <c r="G3" s="24" t="s">
        <v>29</v>
      </c>
      <c r="H3" s="23" t="s">
        <v>30</v>
      </c>
      <c r="I3" s="24" t="s">
        <v>29</v>
      </c>
      <c r="J3" s="25" t="s">
        <v>31</v>
      </c>
      <c r="K3" s="18"/>
      <c r="L3" s="12"/>
      <c r="M3" s="21" t="s">
        <v>32</v>
      </c>
      <c r="N3" s="21" t="s">
        <v>2</v>
      </c>
      <c r="O3" s="21" t="s">
        <v>33</v>
      </c>
      <c r="P3" s="21" t="s">
        <v>34</v>
      </c>
      <c r="Q3" s="21" t="s">
        <v>35</v>
      </c>
      <c r="R3" s="21" t="s">
        <v>36</v>
      </c>
      <c r="S3" s="21" t="s">
        <v>37</v>
      </c>
      <c r="T3" s="22" t="s">
        <v>38</v>
      </c>
      <c r="U3" s="22" t="s">
        <v>39</v>
      </c>
      <c r="V3" s="32" t="s">
        <v>40</v>
      </c>
    </row>
    <row r="4" spans="1:22" ht="12.75">
      <c r="A4" s="26">
        <v>8</v>
      </c>
      <c r="B4" s="26" t="s">
        <v>74</v>
      </c>
      <c r="C4" s="26" t="s">
        <v>75</v>
      </c>
      <c r="D4" s="26">
        <v>1962</v>
      </c>
      <c r="E4" s="26">
        <v>45189982</v>
      </c>
      <c r="F4" s="26">
        <f>93+91+91</f>
        <v>275</v>
      </c>
      <c r="G4" s="26"/>
      <c r="H4" s="26">
        <f>94+96+92</f>
        <v>282</v>
      </c>
      <c r="I4" s="26"/>
      <c r="J4" s="27">
        <f aca="true" t="shared" si="0" ref="J4:J9">F4+H4</f>
        <v>557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>
        <f>T4+U4</f>
        <v>0</v>
      </c>
    </row>
    <row r="5" spans="1:22" ht="12.75">
      <c r="A5" s="26">
        <v>8</v>
      </c>
      <c r="B5" s="26" t="s">
        <v>68</v>
      </c>
      <c r="C5" s="26" t="s">
        <v>69</v>
      </c>
      <c r="D5" s="26">
        <v>1993</v>
      </c>
      <c r="E5" s="26">
        <v>50206230</v>
      </c>
      <c r="F5" s="26">
        <f>88+83+91</f>
        <v>262</v>
      </c>
      <c r="G5" s="26"/>
      <c r="H5" s="26"/>
      <c r="I5" s="26"/>
      <c r="J5" s="27">
        <f t="shared" si="0"/>
        <v>262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>
        <f aca="true" t="shared" si="1" ref="V5:V36">T5+U5</f>
        <v>0</v>
      </c>
    </row>
    <row r="6" spans="1:22" ht="12.75">
      <c r="A6" s="26"/>
      <c r="B6" s="26"/>
      <c r="C6" s="26"/>
      <c r="D6" s="26"/>
      <c r="E6" s="26"/>
      <c r="F6" s="26"/>
      <c r="G6" s="26"/>
      <c r="H6" s="26"/>
      <c r="I6" s="26"/>
      <c r="J6" s="27">
        <f t="shared" si="0"/>
        <v>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>
        <f t="shared" si="1"/>
        <v>0</v>
      </c>
    </row>
    <row r="7" spans="1:22" ht="12.75">
      <c r="A7" s="26"/>
      <c r="B7" s="26"/>
      <c r="C7" s="26"/>
      <c r="D7" s="26"/>
      <c r="E7" s="26"/>
      <c r="F7" s="26"/>
      <c r="G7" s="26"/>
      <c r="H7" s="26"/>
      <c r="I7" s="26"/>
      <c r="J7" s="27">
        <f t="shared" si="0"/>
        <v>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>
        <f t="shared" si="1"/>
        <v>0</v>
      </c>
    </row>
    <row r="8" spans="1:22" ht="12.75">
      <c r="A8" s="26"/>
      <c r="B8" s="26"/>
      <c r="C8" s="26"/>
      <c r="D8" s="26"/>
      <c r="E8" s="26"/>
      <c r="F8" s="26"/>
      <c r="G8" s="26"/>
      <c r="H8" s="26"/>
      <c r="I8" s="26"/>
      <c r="J8" s="27">
        <f t="shared" si="0"/>
        <v>0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>
        <f t="shared" si="1"/>
        <v>0</v>
      </c>
    </row>
    <row r="9" spans="1:22" ht="12.75">
      <c r="A9" s="26"/>
      <c r="B9" s="26"/>
      <c r="C9" s="26"/>
      <c r="D9" s="26"/>
      <c r="E9" s="26"/>
      <c r="F9" s="26"/>
      <c r="G9" s="26"/>
      <c r="H9" s="26"/>
      <c r="I9" s="26"/>
      <c r="J9" s="27">
        <f t="shared" si="0"/>
        <v>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>
        <f t="shared" si="1"/>
        <v>0</v>
      </c>
    </row>
    <row r="10" spans="1:22" ht="12.75">
      <c r="A10" s="26"/>
      <c r="B10" s="26"/>
      <c r="C10" s="26"/>
      <c r="D10" s="26"/>
      <c r="E10" s="26"/>
      <c r="F10" s="26"/>
      <c r="G10" s="26"/>
      <c r="H10" s="26"/>
      <c r="I10" s="26"/>
      <c r="J10" s="27">
        <f aca="true" t="shared" si="2" ref="J10:J68">F10+H10</f>
        <v>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>
        <f t="shared" si="1"/>
        <v>0</v>
      </c>
    </row>
    <row r="11" spans="1:22" ht="12.75">
      <c r="A11" s="26"/>
      <c r="B11" s="26"/>
      <c r="C11" s="26"/>
      <c r="D11" s="26"/>
      <c r="E11" s="26"/>
      <c r="F11" s="26"/>
      <c r="G11" s="26"/>
      <c r="H11" s="26"/>
      <c r="I11" s="26"/>
      <c r="J11" s="27">
        <f t="shared" si="2"/>
        <v>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>
        <f t="shared" si="1"/>
        <v>0</v>
      </c>
    </row>
    <row r="12" spans="1:22" ht="12.75">
      <c r="A12" s="26"/>
      <c r="B12" s="26"/>
      <c r="C12" s="26"/>
      <c r="D12" s="26"/>
      <c r="E12" s="26"/>
      <c r="F12" s="26"/>
      <c r="G12" s="26"/>
      <c r="H12" s="26"/>
      <c r="I12" s="26"/>
      <c r="J12" s="27">
        <f t="shared" si="2"/>
        <v>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>
        <f t="shared" si="1"/>
        <v>0</v>
      </c>
    </row>
    <row r="13" spans="1:22" ht="12.75">
      <c r="A13" s="26"/>
      <c r="B13" s="26"/>
      <c r="C13" s="26"/>
      <c r="D13" s="26"/>
      <c r="E13" s="26"/>
      <c r="F13" s="26"/>
      <c r="G13" s="26"/>
      <c r="H13" s="26"/>
      <c r="I13" s="26"/>
      <c r="J13" s="27">
        <f t="shared" si="2"/>
        <v>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>
        <f t="shared" si="1"/>
        <v>0</v>
      </c>
    </row>
    <row r="14" spans="1:22" ht="12.75">
      <c r="A14" s="26"/>
      <c r="B14" s="26"/>
      <c r="C14" s="26"/>
      <c r="D14" s="26"/>
      <c r="E14" s="26"/>
      <c r="F14" s="26"/>
      <c r="G14" s="26"/>
      <c r="H14" s="26"/>
      <c r="I14" s="26"/>
      <c r="J14" s="27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>
        <f t="shared" si="1"/>
        <v>0</v>
      </c>
    </row>
    <row r="15" spans="1:22" ht="12.75">
      <c r="A15" s="26"/>
      <c r="B15" s="26"/>
      <c r="C15" s="26"/>
      <c r="D15" s="26"/>
      <c r="E15" s="26"/>
      <c r="F15" s="26"/>
      <c r="G15" s="26"/>
      <c r="H15" s="26"/>
      <c r="I15" s="26"/>
      <c r="J15" s="27">
        <f t="shared" si="2"/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>
        <f t="shared" si="1"/>
        <v>0</v>
      </c>
    </row>
    <row r="16" spans="1:22" ht="12.75">
      <c r="A16" s="26"/>
      <c r="B16" s="26"/>
      <c r="C16" s="26"/>
      <c r="D16" s="26"/>
      <c r="E16" s="26"/>
      <c r="F16" s="26"/>
      <c r="G16" s="26"/>
      <c r="H16" s="26"/>
      <c r="I16" s="26"/>
      <c r="J16" s="27">
        <f t="shared" si="2"/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>
        <f t="shared" si="1"/>
        <v>0</v>
      </c>
    </row>
    <row r="17" spans="1:22" ht="12.75">
      <c r="A17" s="26"/>
      <c r="B17" s="26"/>
      <c r="C17" s="26"/>
      <c r="D17" s="26"/>
      <c r="E17" s="26"/>
      <c r="F17" s="26"/>
      <c r="G17" s="26"/>
      <c r="H17" s="26"/>
      <c r="I17" s="26"/>
      <c r="J17" s="27">
        <f t="shared" si="2"/>
        <v>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>
        <f t="shared" si="1"/>
        <v>0</v>
      </c>
    </row>
    <row r="18" spans="1:22" ht="12.75">
      <c r="A18" s="26"/>
      <c r="B18" s="26"/>
      <c r="C18" s="26"/>
      <c r="D18" s="26"/>
      <c r="E18" s="26"/>
      <c r="F18" s="26"/>
      <c r="G18" s="26"/>
      <c r="H18" s="26"/>
      <c r="I18" s="26"/>
      <c r="J18" s="27">
        <f t="shared" si="2"/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>
        <f t="shared" si="1"/>
        <v>0</v>
      </c>
    </row>
    <row r="19" spans="1:22" ht="12.75">
      <c r="A19" s="26"/>
      <c r="B19" s="26"/>
      <c r="C19" s="26"/>
      <c r="D19" s="26"/>
      <c r="E19" s="26"/>
      <c r="F19" s="26"/>
      <c r="G19" s="26"/>
      <c r="H19" s="26"/>
      <c r="I19" s="26"/>
      <c r="J19" s="27">
        <f t="shared" si="2"/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>
        <f t="shared" si="1"/>
        <v>0</v>
      </c>
    </row>
    <row r="20" spans="1:22" ht="12.75">
      <c r="A20" s="26"/>
      <c r="B20" s="26"/>
      <c r="C20" s="26"/>
      <c r="D20" s="26"/>
      <c r="E20" s="26"/>
      <c r="F20" s="26"/>
      <c r="G20" s="26"/>
      <c r="H20" s="26"/>
      <c r="I20" s="26"/>
      <c r="J20" s="27">
        <f t="shared" si="2"/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>
        <f t="shared" si="1"/>
        <v>0</v>
      </c>
    </row>
    <row r="21" spans="1:22" ht="12.75">
      <c r="A21" s="26"/>
      <c r="B21" s="26"/>
      <c r="C21" s="26"/>
      <c r="D21" s="26"/>
      <c r="E21" s="26"/>
      <c r="F21" s="26"/>
      <c r="G21" s="26"/>
      <c r="H21" s="26"/>
      <c r="I21" s="26"/>
      <c r="J21" s="27">
        <f t="shared" si="2"/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>
        <f t="shared" si="1"/>
        <v>0</v>
      </c>
    </row>
    <row r="22" spans="1:22" ht="12.75">
      <c r="A22" s="26"/>
      <c r="B22" s="26"/>
      <c r="C22" s="26"/>
      <c r="D22" s="26"/>
      <c r="E22" s="26"/>
      <c r="F22" s="26"/>
      <c r="G22" s="26"/>
      <c r="H22" s="26"/>
      <c r="I22" s="26"/>
      <c r="J22" s="27">
        <f t="shared" si="2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>
        <f t="shared" si="1"/>
        <v>0</v>
      </c>
    </row>
    <row r="23" spans="1:22" ht="12.75">
      <c r="A23" s="26"/>
      <c r="B23" s="26"/>
      <c r="C23" s="26"/>
      <c r="D23" s="26"/>
      <c r="E23" s="26"/>
      <c r="F23" s="26"/>
      <c r="G23" s="26"/>
      <c r="H23" s="26"/>
      <c r="I23" s="26"/>
      <c r="J23" s="27">
        <f t="shared" si="2"/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>
        <f t="shared" si="1"/>
        <v>0</v>
      </c>
    </row>
    <row r="24" spans="1:22" ht="12.75">
      <c r="A24" s="26"/>
      <c r="B24" s="26"/>
      <c r="C24" s="26"/>
      <c r="D24" s="26"/>
      <c r="E24" s="26"/>
      <c r="F24" s="26"/>
      <c r="G24" s="26"/>
      <c r="H24" s="26"/>
      <c r="I24" s="26"/>
      <c r="J24" s="27">
        <f t="shared" si="2"/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>
        <f t="shared" si="1"/>
        <v>0</v>
      </c>
    </row>
    <row r="25" spans="1:22" ht="12.75">
      <c r="A25" s="26"/>
      <c r="B25" s="26"/>
      <c r="C25" s="26"/>
      <c r="D25" s="26"/>
      <c r="E25" s="26"/>
      <c r="F25" s="26"/>
      <c r="G25" s="26"/>
      <c r="H25" s="26"/>
      <c r="I25" s="26"/>
      <c r="J25" s="27">
        <f t="shared" si="2"/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>
        <f t="shared" si="1"/>
        <v>0</v>
      </c>
    </row>
    <row r="26" spans="1:22" ht="12.75">
      <c r="A26" s="26"/>
      <c r="B26" s="26"/>
      <c r="C26" s="26"/>
      <c r="D26" s="26"/>
      <c r="E26" s="26"/>
      <c r="F26" s="26"/>
      <c r="G26" s="26"/>
      <c r="H26" s="26"/>
      <c r="I26" s="26"/>
      <c r="J26" s="27">
        <f t="shared" si="2"/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>
        <f t="shared" si="1"/>
        <v>0</v>
      </c>
    </row>
    <row r="27" spans="1:22" ht="12.75">
      <c r="A27" s="26"/>
      <c r="B27" s="26"/>
      <c r="C27" s="26"/>
      <c r="D27" s="26"/>
      <c r="E27" s="26"/>
      <c r="F27" s="26"/>
      <c r="G27" s="26"/>
      <c r="H27" s="26"/>
      <c r="I27" s="26"/>
      <c r="J27" s="27">
        <f t="shared" si="2"/>
        <v>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>
        <f t="shared" si="1"/>
        <v>0</v>
      </c>
    </row>
    <row r="28" spans="1:22" ht="12.75">
      <c r="A28" s="26"/>
      <c r="B28" s="26"/>
      <c r="C28" s="26"/>
      <c r="D28" s="26"/>
      <c r="E28" s="26"/>
      <c r="F28" s="26"/>
      <c r="G28" s="26"/>
      <c r="H28" s="26"/>
      <c r="I28" s="26"/>
      <c r="J28" s="27">
        <f t="shared" si="2"/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>
        <f t="shared" si="1"/>
        <v>0</v>
      </c>
    </row>
    <row r="29" spans="1:22" ht="12.75">
      <c r="A29" s="26"/>
      <c r="B29" s="26"/>
      <c r="C29" s="26"/>
      <c r="D29" s="26"/>
      <c r="E29" s="26"/>
      <c r="F29" s="26"/>
      <c r="G29" s="26"/>
      <c r="H29" s="26"/>
      <c r="I29" s="26"/>
      <c r="J29" s="27">
        <f t="shared" si="2"/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>
        <f t="shared" si="1"/>
        <v>0</v>
      </c>
    </row>
    <row r="30" spans="1:22" ht="12.75">
      <c r="A30" s="26"/>
      <c r="B30" s="26"/>
      <c r="C30" s="26"/>
      <c r="D30" s="26"/>
      <c r="E30" s="26"/>
      <c r="F30" s="26"/>
      <c r="G30" s="26"/>
      <c r="H30" s="26"/>
      <c r="I30" s="26"/>
      <c r="J30" s="27">
        <f t="shared" si="2"/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>
        <f t="shared" si="1"/>
        <v>0</v>
      </c>
    </row>
    <row r="31" spans="1:22" ht="12.75">
      <c r="A31" s="26"/>
      <c r="B31" s="26"/>
      <c r="C31" s="26"/>
      <c r="D31" s="26"/>
      <c r="E31" s="26"/>
      <c r="F31" s="26"/>
      <c r="G31" s="26"/>
      <c r="H31" s="26"/>
      <c r="I31" s="26"/>
      <c r="J31" s="27">
        <f t="shared" si="2"/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>
        <f t="shared" si="1"/>
        <v>0</v>
      </c>
    </row>
    <row r="32" spans="1:22" ht="12.75">
      <c r="A32" s="26"/>
      <c r="B32" s="26"/>
      <c r="C32" s="26"/>
      <c r="D32" s="26"/>
      <c r="E32" s="26"/>
      <c r="F32" s="26"/>
      <c r="G32" s="26"/>
      <c r="H32" s="26"/>
      <c r="I32" s="26"/>
      <c r="J32" s="27">
        <f t="shared" si="2"/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>
        <f t="shared" si="1"/>
        <v>0</v>
      </c>
    </row>
    <row r="33" spans="1:22" ht="12.75">
      <c r="A33" s="26"/>
      <c r="B33" s="26"/>
      <c r="C33" s="26"/>
      <c r="D33" s="26"/>
      <c r="E33" s="26"/>
      <c r="F33" s="26"/>
      <c r="G33" s="26"/>
      <c r="H33" s="26"/>
      <c r="I33" s="26"/>
      <c r="J33" s="27">
        <f t="shared" si="2"/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>
        <f t="shared" si="1"/>
        <v>0</v>
      </c>
    </row>
    <row r="34" spans="1:22" ht="12.75">
      <c r="A34" s="26"/>
      <c r="B34" s="26"/>
      <c r="C34" s="26"/>
      <c r="D34" s="26"/>
      <c r="E34" s="26"/>
      <c r="F34" s="26"/>
      <c r="G34" s="26"/>
      <c r="H34" s="26"/>
      <c r="I34" s="26"/>
      <c r="J34" s="27">
        <f t="shared" si="2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>
        <f t="shared" si="1"/>
        <v>0</v>
      </c>
    </row>
    <row r="35" spans="1:22" ht="12.75">
      <c r="A35" s="26"/>
      <c r="B35" s="26"/>
      <c r="C35" s="26"/>
      <c r="D35" s="26"/>
      <c r="E35" s="26"/>
      <c r="F35" s="26"/>
      <c r="G35" s="26"/>
      <c r="H35" s="26"/>
      <c r="I35" s="26"/>
      <c r="J35" s="27">
        <f t="shared" si="2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>
        <f t="shared" si="1"/>
        <v>0</v>
      </c>
    </row>
    <row r="36" spans="1:22" ht="12.75">
      <c r="A36" s="26"/>
      <c r="B36" s="26"/>
      <c r="C36" s="26"/>
      <c r="D36" s="26"/>
      <c r="E36" s="26"/>
      <c r="F36" s="26"/>
      <c r="G36" s="26"/>
      <c r="H36" s="26"/>
      <c r="I36" s="26"/>
      <c r="J36" s="27">
        <f t="shared" si="2"/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>
        <f t="shared" si="1"/>
        <v>0</v>
      </c>
    </row>
    <row r="37" spans="1:22" ht="12.75">
      <c r="A37" s="26"/>
      <c r="B37" s="26"/>
      <c r="C37" s="26"/>
      <c r="D37" s="26"/>
      <c r="E37" s="26"/>
      <c r="F37" s="26"/>
      <c r="G37" s="26"/>
      <c r="H37" s="26"/>
      <c r="I37" s="26"/>
      <c r="J37" s="27">
        <f t="shared" si="2"/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1:22" ht="12.75">
      <c r="A38" s="26"/>
      <c r="B38" s="26"/>
      <c r="C38" s="26"/>
      <c r="D38" s="26"/>
      <c r="E38" s="26"/>
      <c r="F38" s="26"/>
      <c r="G38" s="26"/>
      <c r="H38" s="26"/>
      <c r="I38" s="26"/>
      <c r="J38" s="27">
        <f t="shared" si="2"/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</row>
    <row r="39" spans="1:22" ht="12.75">
      <c r="A39" s="26"/>
      <c r="B39" s="26"/>
      <c r="C39" s="26"/>
      <c r="D39" s="26"/>
      <c r="E39" s="26"/>
      <c r="F39" s="26"/>
      <c r="G39" s="26"/>
      <c r="H39" s="26"/>
      <c r="I39" s="26"/>
      <c r="J39" s="27">
        <f t="shared" si="2"/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</row>
    <row r="40" spans="1:22" ht="12.75">
      <c r="A40" s="26"/>
      <c r="B40" s="26"/>
      <c r="C40" s="26"/>
      <c r="D40" s="26"/>
      <c r="E40" s="26"/>
      <c r="F40" s="26"/>
      <c r="G40" s="26"/>
      <c r="H40" s="26"/>
      <c r="I40" s="26"/>
      <c r="J40" s="27">
        <f t="shared" si="2"/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</row>
    <row r="41" spans="1:22" ht="12.75">
      <c r="A41" s="26"/>
      <c r="B41" s="26"/>
      <c r="C41" s="26"/>
      <c r="D41" s="26"/>
      <c r="E41" s="26"/>
      <c r="F41" s="26"/>
      <c r="G41" s="26"/>
      <c r="H41" s="26"/>
      <c r="I41" s="26"/>
      <c r="J41" s="27">
        <f t="shared" si="2"/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</row>
    <row r="42" spans="1:22" ht="12.75">
      <c r="A42" s="26"/>
      <c r="B42" s="26"/>
      <c r="C42" s="26"/>
      <c r="D42" s="26"/>
      <c r="E42" s="26"/>
      <c r="F42" s="26"/>
      <c r="G42" s="26"/>
      <c r="H42" s="26"/>
      <c r="I42" s="26"/>
      <c r="J42" s="27">
        <f t="shared" si="2"/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</row>
    <row r="43" spans="1:22" ht="12.75">
      <c r="A43" s="26"/>
      <c r="B43" s="26"/>
      <c r="C43" s="26"/>
      <c r="D43" s="26"/>
      <c r="E43" s="26"/>
      <c r="F43" s="26"/>
      <c r="G43" s="26"/>
      <c r="H43" s="26"/>
      <c r="I43" s="26"/>
      <c r="J43" s="27">
        <f t="shared" si="2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7"/>
    </row>
    <row r="44" spans="1:22" ht="12.75">
      <c r="A44" s="26"/>
      <c r="B44" s="26"/>
      <c r="C44" s="26"/>
      <c r="D44" s="26"/>
      <c r="E44" s="26"/>
      <c r="F44" s="26"/>
      <c r="G44" s="26"/>
      <c r="H44" s="26"/>
      <c r="I44" s="26"/>
      <c r="J44" s="27">
        <f t="shared" si="2"/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</row>
    <row r="45" spans="1:22" ht="12.75">
      <c r="A45" s="26"/>
      <c r="B45" s="26"/>
      <c r="C45" s="26"/>
      <c r="D45" s="26"/>
      <c r="E45" s="26"/>
      <c r="F45" s="26"/>
      <c r="G45" s="26"/>
      <c r="H45" s="26"/>
      <c r="I45" s="26"/>
      <c r="J45" s="27">
        <f t="shared" si="2"/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</row>
    <row r="46" spans="1:22" ht="12.75">
      <c r="A46" s="26"/>
      <c r="B46" s="26"/>
      <c r="C46" s="26"/>
      <c r="D46" s="26"/>
      <c r="E46" s="26"/>
      <c r="F46" s="26"/>
      <c r="G46" s="26"/>
      <c r="H46" s="26"/>
      <c r="I46" s="26"/>
      <c r="J46" s="27">
        <f t="shared" si="2"/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</row>
    <row r="47" spans="1:22" ht="12.75">
      <c r="A47" s="26"/>
      <c r="B47" s="26"/>
      <c r="C47" s="26"/>
      <c r="D47" s="26"/>
      <c r="E47" s="26"/>
      <c r="F47" s="26"/>
      <c r="G47" s="26"/>
      <c r="H47" s="26"/>
      <c r="I47" s="26"/>
      <c r="J47" s="27">
        <f t="shared" si="2"/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"/>
    </row>
    <row r="48" spans="1:22" ht="12.75">
      <c r="A48" s="26"/>
      <c r="B48" s="26"/>
      <c r="C48" s="26"/>
      <c r="D48" s="26"/>
      <c r="E48" s="26"/>
      <c r="F48" s="26"/>
      <c r="G48" s="26"/>
      <c r="H48" s="26"/>
      <c r="I48" s="26"/>
      <c r="J48" s="27">
        <f t="shared" si="2"/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</row>
    <row r="49" spans="1:22" ht="12.75">
      <c r="A49" s="26"/>
      <c r="B49" s="26"/>
      <c r="C49" s="26"/>
      <c r="D49" s="26"/>
      <c r="E49" s="26"/>
      <c r="F49" s="26"/>
      <c r="G49" s="26"/>
      <c r="H49" s="26"/>
      <c r="I49" s="26"/>
      <c r="J49" s="27">
        <f t="shared" si="2"/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/>
    </row>
    <row r="50" spans="1:22" ht="12.75">
      <c r="A50" s="26"/>
      <c r="B50" s="26"/>
      <c r="C50" s="26"/>
      <c r="D50" s="26"/>
      <c r="E50" s="26"/>
      <c r="F50" s="26"/>
      <c r="G50" s="26"/>
      <c r="H50" s="26"/>
      <c r="I50" s="26"/>
      <c r="J50" s="27">
        <f t="shared" si="2"/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</row>
    <row r="51" spans="1:22" ht="12.75">
      <c r="A51" s="26"/>
      <c r="B51" s="26"/>
      <c r="C51" s="26"/>
      <c r="D51" s="26"/>
      <c r="E51" s="26"/>
      <c r="F51" s="26"/>
      <c r="G51" s="26"/>
      <c r="H51" s="26"/>
      <c r="I51" s="26"/>
      <c r="J51" s="27">
        <f t="shared" si="2"/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7">
        <f t="shared" si="2"/>
        <v>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</row>
    <row r="53" spans="1:22" ht="12.75">
      <c r="A53" s="26"/>
      <c r="B53" s="26"/>
      <c r="C53" s="26"/>
      <c r="D53" s="26"/>
      <c r="E53" s="26"/>
      <c r="F53" s="26"/>
      <c r="G53" s="26"/>
      <c r="H53" s="26"/>
      <c r="I53" s="26"/>
      <c r="J53" s="27">
        <f t="shared" si="2"/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</row>
    <row r="54" spans="1:22" ht="12.75">
      <c r="A54" s="26"/>
      <c r="B54" s="26"/>
      <c r="C54" s="26"/>
      <c r="D54" s="26"/>
      <c r="E54" s="26"/>
      <c r="F54" s="26"/>
      <c r="G54" s="26"/>
      <c r="H54" s="26"/>
      <c r="I54" s="26"/>
      <c r="J54" s="27">
        <f t="shared" si="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 ht="12.75">
      <c r="A55" s="26"/>
      <c r="B55" s="26"/>
      <c r="C55" s="26"/>
      <c r="D55" s="26"/>
      <c r="E55" s="26"/>
      <c r="F55" s="26"/>
      <c r="G55" s="26"/>
      <c r="H55" s="26"/>
      <c r="I55" s="26"/>
      <c r="J55" s="27">
        <f t="shared" si="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"/>
    </row>
    <row r="56" spans="1:22" ht="12.75">
      <c r="A56" s="26"/>
      <c r="B56" s="26"/>
      <c r="C56" s="26"/>
      <c r="D56" s="26"/>
      <c r="E56" s="26"/>
      <c r="F56" s="26"/>
      <c r="G56" s="26"/>
      <c r="H56" s="26"/>
      <c r="I56" s="26"/>
      <c r="J56" s="27">
        <f t="shared" si="2"/>
        <v>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</row>
    <row r="57" spans="1:22" ht="12.75">
      <c r="A57" s="26"/>
      <c r="B57" s="26"/>
      <c r="C57" s="26"/>
      <c r="D57" s="26"/>
      <c r="E57" s="26"/>
      <c r="F57" s="26"/>
      <c r="G57" s="26"/>
      <c r="H57" s="26"/>
      <c r="I57" s="26"/>
      <c r="J57" s="27">
        <f t="shared" si="2"/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</row>
    <row r="58" spans="1:22" ht="12.75">
      <c r="A58" s="26"/>
      <c r="B58" s="26"/>
      <c r="C58" s="26"/>
      <c r="D58" s="26"/>
      <c r="E58" s="26"/>
      <c r="F58" s="26"/>
      <c r="G58" s="26"/>
      <c r="H58" s="26"/>
      <c r="I58" s="26"/>
      <c r="J58" s="27">
        <f t="shared" si="2"/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</row>
    <row r="59" spans="1:22" ht="12.75">
      <c r="A59" s="26"/>
      <c r="B59" s="26"/>
      <c r="C59" s="26"/>
      <c r="D59" s="26"/>
      <c r="E59" s="26"/>
      <c r="F59" s="26"/>
      <c r="G59" s="26"/>
      <c r="H59" s="26"/>
      <c r="I59" s="26"/>
      <c r="J59" s="27">
        <f t="shared" si="2"/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</row>
    <row r="60" spans="1:22" ht="12.75">
      <c r="A60" s="26"/>
      <c r="B60" s="26"/>
      <c r="C60" s="26"/>
      <c r="D60" s="26"/>
      <c r="E60" s="26"/>
      <c r="F60" s="26"/>
      <c r="G60" s="26"/>
      <c r="H60" s="26"/>
      <c r="I60" s="26"/>
      <c r="J60" s="27">
        <f t="shared" si="2"/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</row>
    <row r="61" spans="1:22" ht="12.75">
      <c r="A61" s="26"/>
      <c r="B61" s="26"/>
      <c r="C61" s="26"/>
      <c r="D61" s="26"/>
      <c r="E61" s="26"/>
      <c r="F61" s="26"/>
      <c r="G61" s="26"/>
      <c r="H61" s="26"/>
      <c r="I61" s="26"/>
      <c r="J61" s="27">
        <f t="shared" si="2"/>
        <v>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</row>
    <row r="62" spans="1:22" ht="12.75">
      <c r="A62" s="26"/>
      <c r="B62" s="26"/>
      <c r="C62" s="26"/>
      <c r="D62" s="26"/>
      <c r="E62" s="26"/>
      <c r="F62" s="26"/>
      <c r="G62" s="26"/>
      <c r="H62" s="26"/>
      <c r="I62" s="26"/>
      <c r="J62" s="27">
        <f t="shared" si="2"/>
        <v>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</row>
    <row r="63" spans="1:22" ht="12.75">
      <c r="A63" s="26"/>
      <c r="B63" s="26"/>
      <c r="C63" s="26"/>
      <c r="D63" s="26"/>
      <c r="E63" s="26"/>
      <c r="F63" s="26"/>
      <c r="G63" s="26"/>
      <c r="H63" s="26"/>
      <c r="I63" s="26"/>
      <c r="J63" s="27">
        <f t="shared" si="2"/>
        <v>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</row>
    <row r="64" spans="1:22" ht="12.75">
      <c r="A64" s="26"/>
      <c r="B64" s="26"/>
      <c r="C64" s="26"/>
      <c r="D64" s="26"/>
      <c r="E64" s="26"/>
      <c r="F64" s="26"/>
      <c r="G64" s="26"/>
      <c r="H64" s="26"/>
      <c r="I64" s="26"/>
      <c r="J64" s="27">
        <f t="shared" si="2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</row>
    <row r="65" spans="1:22" ht="12.75">
      <c r="A65" s="26"/>
      <c r="B65" s="26"/>
      <c r="C65" s="26"/>
      <c r="D65" s="26"/>
      <c r="E65" s="26"/>
      <c r="F65" s="26"/>
      <c r="G65" s="26"/>
      <c r="H65" s="26"/>
      <c r="I65" s="26"/>
      <c r="J65" s="27">
        <f t="shared" si="2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</row>
    <row r="66" spans="1:22" ht="12.75">
      <c r="A66" s="26"/>
      <c r="B66" s="26"/>
      <c r="C66" s="26"/>
      <c r="D66" s="26"/>
      <c r="E66" s="26"/>
      <c r="F66" s="26"/>
      <c r="G66" s="26"/>
      <c r="H66" s="26"/>
      <c r="I66" s="26"/>
      <c r="J66" s="27">
        <f t="shared" si="2"/>
        <v>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</row>
    <row r="67" spans="1:22" ht="12.75">
      <c r="A67" s="26"/>
      <c r="B67" s="26"/>
      <c r="C67" s="26"/>
      <c r="D67" s="26"/>
      <c r="E67" s="26"/>
      <c r="F67" s="26"/>
      <c r="G67" s="26"/>
      <c r="H67" s="26"/>
      <c r="I67" s="26"/>
      <c r="J67" s="27">
        <f t="shared" si="2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7"/>
    </row>
    <row r="68" spans="1:22" ht="12.75">
      <c r="A68" s="26"/>
      <c r="B68" s="26"/>
      <c r="C68" s="26"/>
      <c r="D68" s="26"/>
      <c r="E68" s="26"/>
      <c r="F68" s="26"/>
      <c r="G68" s="26"/>
      <c r="H68" s="26"/>
      <c r="I68" s="26"/>
      <c r="J68" s="27">
        <f t="shared" si="2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</row>
    <row r="69" spans="1:22" ht="12.75">
      <c r="A69" s="26"/>
      <c r="B69" s="26"/>
      <c r="C69" s="26"/>
      <c r="D69" s="26"/>
      <c r="E69" s="26"/>
      <c r="F69" s="26"/>
      <c r="G69" s="26"/>
      <c r="H69" s="26"/>
      <c r="I69" s="26"/>
      <c r="J69" s="27">
        <f aca="true" t="shared" si="3" ref="J69:J132">F69+H69</f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</row>
    <row r="70" spans="1:22" ht="12.75">
      <c r="A70" s="26"/>
      <c r="B70" s="26"/>
      <c r="C70" s="26"/>
      <c r="D70" s="26"/>
      <c r="E70" s="26"/>
      <c r="F70" s="26"/>
      <c r="G70" s="26"/>
      <c r="H70" s="26"/>
      <c r="I70" s="26"/>
      <c r="J70" s="27">
        <f t="shared" si="3"/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7"/>
    </row>
    <row r="71" spans="1:22" ht="12.75">
      <c r="A71" s="26"/>
      <c r="B71" s="26"/>
      <c r="C71" s="26"/>
      <c r="D71" s="26"/>
      <c r="E71" s="26"/>
      <c r="F71" s="26"/>
      <c r="G71" s="26"/>
      <c r="H71" s="26"/>
      <c r="I71" s="26"/>
      <c r="J71" s="27">
        <f t="shared" si="3"/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7"/>
    </row>
    <row r="72" spans="1:22" ht="12.75">
      <c r="A72" s="26"/>
      <c r="B72" s="26"/>
      <c r="C72" s="26"/>
      <c r="D72" s="26"/>
      <c r="E72" s="26"/>
      <c r="F72" s="26"/>
      <c r="G72" s="26"/>
      <c r="H72" s="26"/>
      <c r="I72" s="26"/>
      <c r="J72" s="27">
        <f t="shared" si="3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</row>
    <row r="73" spans="1:22" ht="12.75">
      <c r="A73" s="26"/>
      <c r="B73" s="26"/>
      <c r="C73" s="26"/>
      <c r="D73" s="26"/>
      <c r="E73" s="26"/>
      <c r="F73" s="26"/>
      <c r="G73" s="26"/>
      <c r="H73" s="26"/>
      <c r="I73" s="26"/>
      <c r="J73" s="27">
        <f t="shared" si="3"/>
        <v>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7"/>
    </row>
    <row r="74" spans="1:22" ht="12.75">
      <c r="A74" s="26"/>
      <c r="B74" s="26"/>
      <c r="C74" s="26"/>
      <c r="D74" s="26"/>
      <c r="E74" s="26"/>
      <c r="F74" s="26"/>
      <c r="G74" s="26"/>
      <c r="H74" s="26"/>
      <c r="I74" s="26"/>
      <c r="J74" s="27">
        <f t="shared" si="3"/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7"/>
    </row>
    <row r="75" spans="1:22" ht="12.75">
      <c r="A75" s="26"/>
      <c r="B75" s="26"/>
      <c r="C75" s="26"/>
      <c r="D75" s="26"/>
      <c r="E75" s="26"/>
      <c r="F75" s="26"/>
      <c r="G75" s="26"/>
      <c r="H75" s="26"/>
      <c r="I75" s="26"/>
      <c r="J75" s="27">
        <f t="shared" si="3"/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7"/>
    </row>
    <row r="76" spans="1:22" ht="12.75">
      <c r="A76" s="26"/>
      <c r="B76" s="26"/>
      <c r="C76" s="26"/>
      <c r="D76" s="26"/>
      <c r="E76" s="26"/>
      <c r="F76" s="26"/>
      <c r="G76" s="26"/>
      <c r="H76" s="26"/>
      <c r="I76" s="26"/>
      <c r="J76" s="27">
        <f t="shared" si="3"/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7"/>
    </row>
    <row r="77" spans="1:22" ht="12.75">
      <c r="A77" s="26"/>
      <c r="B77" s="26"/>
      <c r="C77" s="26"/>
      <c r="D77" s="26"/>
      <c r="E77" s="26"/>
      <c r="F77" s="26"/>
      <c r="G77" s="26"/>
      <c r="H77" s="26"/>
      <c r="I77" s="26"/>
      <c r="J77" s="27">
        <f t="shared" si="3"/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</row>
    <row r="78" spans="1:22" ht="12.75">
      <c r="A78" s="26"/>
      <c r="B78" s="26"/>
      <c r="C78" s="26"/>
      <c r="D78" s="26"/>
      <c r="E78" s="26"/>
      <c r="F78" s="26"/>
      <c r="G78" s="26"/>
      <c r="H78" s="26"/>
      <c r="I78" s="26"/>
      <c r="J78" s="27">
        <f t="shared" si="3"/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7"/>
    </row>
    <row r="79" spans="1:22" ht="12.75">
      <c r="A79" s="26"/>
      <c r="B79" s="26"/>
      <c r="C79" s="26"/>
      <c r="D79" s="26"/>
      <c r="E79" s="26"/>
      <c r="F79" s="26"/>
      <c r="G79" s="26"/>
      <c r="H79" s="26"/>
      <c r="I79" s="26"/>
      <c r="J79" s="27">
        <f t="shared" si="3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"/>
    </row>
    <row r="80" spans="1:22" ht="12.75">
      <c r="A80" s="26"/>
      <c r="B80" s="26"/>
      <c r="C80" s="26"/>
      <c r="D80" s="26"/>
      <c r="E80" s="26"/>
      <c r="F80" s="26"/>
      <c r="G80" s="26"/>
      <c r="H80" s="26"/>
      <c r="I80" s="26"/>
      <c r="J80" s="27">
        <f t="shared" si="3"/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7"/>
    </row>
    <row r="81" spans="1:22" ht="12.75">
      <c r="A81" s="26"/>
      <c r="B81" s="26"/>
      <c r="C81" s="26"/>
      <c r="D81" s="26"/>
      <c r="E81" s="26"/>
      <c r="F81" s="26"/>
      <c r="G81" s="26"/>
      <c r="H81" s="26"/>
      <c r="I81" s="26"/>
      <c r="J81" s="27">
        <f t="shared" si="3"/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7"/>
    </row>
    <row r="82" spans="1:22" ht="12.75">
      <c r="A82" s="26"/>
      <c r="B82" s="26"/>
      <c r="C82" s="26"/>
      <c r="D82" s="26"/>
      <c r="E82" s="26"/>
      <c r="F82" s="26"/>
      <c r="G82" s="26"/>
      <c r="H82" s="26"/>
      <c r="I82" s="26"/>
      <c r="J82" s="27">
        <f t="shared" si="3"/>
        <v>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7"/>
    </row>
    <row r="83" spans="1:22" ht="12.75">
      <c r="A83" s="26"/>
      <c r="B83" s="26"/>
      <c r="C83" s="26"/>
      <c r="D83" s="26"/>
      <c r="E83" s="26"/>
      <c r="F83" s="26"/>
      <c r="G83" s="26"/>
      <c r="H83" s="26"/>
      <c r="I83" s="26"/>
      <c r="J83" s="27">
        <f t="shared" si="3"/>
        <v>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/>
    </row>
    <row r="84" spans="1:22" ht="12.75">
      <c r="A84" s="26"/>
      <c r="B84" s="26"/>
      <c r="C84" s="26"/>
      <c r="D84" s="26"/>
      <c r="E84" s="26"/>
      <c r="F84" s="26"/>
      <c r="G84" s="26"/>
      <c r="H84" s="26"/>
      <c r="I84" s="26"/>
      <c r="J84" s="27">
        <f t="shared" si="3"/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7"/>
    </row>
    <row r="85" spans="1:22" ht="12.75">
      <c r="A85" s="26"/>
      <c r="B85" s="26"/>
      <c r="C85" s="26"/>
      <c r="D85" s="26"/>
      <c r="E85" s="26"/>
      <c r="F85" s="26"/>
      <c r="G85" s="26"/>
      <c r="H85" s="26"/>
      <c r="I85" s="26"/>
      <c r="J85" s="27">
        <f t="shared" si="3"/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7"/>
    </row>
    <row r="86" spans="1:22" ht="12.75">
      <c r="A86" s="26"/>
      <c r="B86" s="26"/>
      <c r="C86" s="26"/>
      <c r="D86" s="26"/>
      <c r="E86" s="26"/>
      <c r="F86" s="26"/>
      <c r="G86" s="26"/>
      <c r="H86" s="26"/>
      <c r="I86" s="26"/>
      <c r="J86" s="27">
        <f t="shared" si="3"/>
        <v>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7"/>
    </row>
    <row r="87" spans="1:22" ht="12.75">
      <c r="A87" s="26"/>
      <c r="B87" s="26"/>
      <c r="C87" s="26"/>
      <c r="D87" s="26"/>
      <c r="E87" s="26"/>
      <c r="F87" s="26"/>
      <c r="G87" s="26"/>
      <c r="H87" s="26"/>
      <c r="I87" s="26"/>
      <c r="J87" s="27">
        <f t="shared" si="3"/>
        <v>0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7"/>
    </row>
    <row r="88" spans="1:22" ht="12.75">
      <c r="A88" s="26"/>
      <c r="B88" s="26"/>
      <c r="C88" s="26"/>
      <c r="D88" s="26"/>
      <c r="E88" s="26"/>
      <c r="F88" s="26"/>
      <c r="G88" s="26"/>
      <c r="H88" s="26"/>
      <c r="I88" s="26"/>
      <c r="J88" s="27">
        <f t="shared" si="3"/>
        <v>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7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7">
        <f t="shared" si="3"/>
        <v>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7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7">
        <f t="shared" si="3"/>
        <v>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7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7">
        <f t="shared" si="3"/>
        <v>0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7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7">
        <f t="shared" si="3"/>
        <v>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7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7">
        <f t="shared" si="3"/>
        <v>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7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7">
        <f t="shared" si="3"/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7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7">
        <f t="shared" si="3"/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7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7">
        <f t="shared" si="3"/>
        <v>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7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7">
        <f t="shared" si="3"/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7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7">
        <f t="shared" si="3"/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7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7">
        <f t="shared" si="3"/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7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7">
        <f t="shared" si="3"/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7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7">
        <f t="shared" si="3"/>
        <v>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7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7">
        <f t="shared" si="3"/>
        <v>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7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7">
        <f t="shared" si="3"/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7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7">
        <f t="shared" si="3"/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7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7">
        <f t="shared" si="3"/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7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7">
        <f t="shared" si="3"/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7">
        <f t="shared" si="3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7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7">
        <f t="shared" si="3"/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7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7">
        <f t="shared" si="3"/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7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7">
        <f t="shared" si="3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7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7">
        <f t="shared" si="3"/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7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7">
        <f t="shared" si="3"/>
        <v>0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7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7">
        <f t="shared" si="3"/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7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7">
        <f t="shared" si="3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7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7">
        <f t="shared" si="3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7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7">
        <f t="shared" si="3"/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7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7">
        <f t="shared" si="3"/>
        <v>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7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7">
        <f t="shared" si="3"/>
        <v>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7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7">
        <f t="shared" si="3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7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7">
        <f t="shared" si="3"/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7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7">
        <f t="shared" si="3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7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7">
        <f t="shared" si="3"/>
        <v>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7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7">
        <f t="shared" si="3"/>
        <v>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7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7">
        <f t="shared" si="3"/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7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7">
        <f t="shared" si="3"/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7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7">
        <f t="shared" si="3"/>
        <v>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7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7">
        <f t="shared" si="3"/>
        <v>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7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7">
        <f t="shared" si="3"/>
        <v>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7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7">
        <f t="shared" si="3"/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7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7">
        <f t="shared" si="3"/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7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7">
        <f t="shared" si="3"/>
        <v>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7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7">
        <f t="shared" si="3"/>
        <v>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7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7">
        <f aca="true" t="shared" si="4" ref="J133:J150">F133+H133</f>
        <v>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7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7">
        <f t="shared" si="4"/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7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7">
        <f t="shared" si="4"/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7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7">
        <f t="shared" si="4"/>
        <v>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7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7">
        <f t="shared" si="4"/>
        <v>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7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7">
        <f t="shared" si="4"/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7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7">
        <f t="shared" si="4"/>
        <v>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7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7">
        <f t="shared" si="4"/>
        <v>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7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7">
        <f t="shared" si="4"/>
        <v>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7">
        <f t="shared" si="4"/>
        <v>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7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7">
        <f t="shared" si="4"/>
        <v>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7">
        <f t="shared" si="4"/>
        <v>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7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7">
        <f t="shared" si="4"/>
        <v>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7">
        <f t="shared" si="4"/>
        <v>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7">
        <f t="shared" si="4"/>
        <v>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7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7">
        <f t="shared" si="4"/>
        <v>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7">
        <f t="shared" si="4"/>
        <v>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7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7">
        <f t="shared" si="4"/>
        <v>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7"/>
    </row>
    <row r="151" ht="12.75">
      <c r="V151" s="27"/>
    </row>
    <row r="152" ht="12.75">
      <c r="V152" s="27"/>
    </row>
    <row r="153" ht="12.75">
      <c r="V153" s="27"/>
    </row>
  </sheetData>
  <sheetProtection sheet="1"/>
  <mergeCells count="2">
    <mergeCell ref="F2:J2"/>
    <mergeCell ref="K2:K3"/>
  </mergeCells>
  <conditionalFormatting sqref="K2:K3">
    <cfRule type="cellIs" priority="1" dxfId="0" operator="equal" stopIfTrue="1">
      <formula>0</formula>
    </cfRule>
  </conditionalFormatting>
  <conditionalFormatting sqref="J3">
    <cfRule type="cellIs" priority="2" dxfId="0" operator="equal" stopIfTrue="1">
      <formula>0</formula>
    </cfRule>
  </conditionalFormatting>
  <conditionalFormatting sqref="J4:J150 V4:V153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4"/>
  <sheetViews>
    <sheetView zoomScale="90" zoomScaleNormal="90" workbookViewId="0" topLeftCell="A1">
      <selection activeCell="F19" sqref="F19"/>
    </sheetView>
  </sheetViews>
  <sheetFormatPr defaultColWidth="11.421875" defaultRowHeight="12.75"/>
  <cols>
    <col min="1" max="1" width="10.7109375" style="1" customWidth="1"/>
    <col min="2" max="2" width="17.28125" style="1" customWidth="1"/>
    <col min="3" max="3" width="26.57421875" style="1" customWidth="1"/>
    <col min="4" max="5" width="10.7109375" style="1" customWidth="1"/>
    <col min="6" max="6" width="8.57421875" style="1" customWidth="1"/>
    <col min="7" max="7" width="4.140625" style="1" customWidth="1"/>
    <col min="8" max="8" width="8.28125" style="1" customWidth="1"/>
    <col min="9" max="9" width="4.28125" style="1" customWidth="1"/>
    <col min="10" max="10" width="6.140625" style="1" customWidth="1"/>
    <col min="11" max="11" width="10.7109375" style="1" customWidth="1"/>
    <col min="12" max="12" width="2.7109375" style="1" customWidth="1"/>
    <col min="13" max="13" width="6.7109375" style="1" customWidth="1"/>
    <col min="14" max="14" width="5.00390625" style="1" customWidth="1"/>
    <col min="15" max="15" width="16.57421875" style="1" customWidth="1"/>
    <col min="16" max="16" width="24.140625" style="1" customWidth="1"/>
    <col min="17" max="17" width="24.00390625" style="1" customWidth="1"/>
    <col min="18" max="18" width="24.7109375" style="1" customWidth="1"/>
    <col min="19" max="19" width="20.28125" style="1" customWidth="1"/>
    <col min="20" max="16384" width="10.7109375" style="1" customWidth="1"/>
  </cols>
  <sheetData>
    <row r="1" spans="1:22" ht="12.75">
      <c r="A1" s="5" t="s">
        <v>81</v>
      </c>
      <c r="B1" s="6"/>
      <c r="C1" s="7" t="s">
        <v>141</v>
      </c>
      <c r="D1" s="8"/>
      <c r="E1" s="8"/>
      <c r="F1" s="8"/>
      <c r="G1" s="8"/>
      <c r="H1" s="8"/>
      <c r="I1" s="9"/>
      <c r="J1" s="10"/>
      <c r="K1" s="11"/>
      <c r="L1" s="29"/>
      <c r="M1" s="13" t="s">
        <v>142</v>
      </c>
      <c r="N1" s="8"/>
      <c r="O1" s="14"/>
      <c r="P1" s="6"/>
      <c r="Q1" s="6"/>
      <c r="R1" s="6"/>
      <c r="S1" s="6"/>
      <c r="T1" s="8"/>
      <c r="U1" s="8"/>
      <c r="V1" s="8"/>
    </row>
    <row r="2" spans="1:22" ht="24" customHeight="1">
      <c r="A2" s="15"/>
      <c r="B2" s="16"/>
      <c r="C2" s="16"/>
      <c r="D2" s="9"/>
      <c r="E2" s="9"/>
      <c r="F2" s="17" t="s">
        <v>21</v>
      </c>
      <c r="G2" s="17"/>
      <c r="H2" s="17"/>
      <c r="I2" s="17"/>
      <c r="J2" s="17"/>
      <c r="K2" s="30" t="s">
        <v>22</v>
      </c>
      <c r="L2" s="29"/>
      <c r="M2" s="19" t="s">
        <v>23</v>
      </c>
      <c r="N2" s="9"/>
      <c r="O2" s="20"/>
      <c r="P2" s="16"/>
      <c r="Q2" s="16"/>
      <c r="R2" s="16"/>
      <c r="S2" s="16"/>
      <c r="T2" s="9"/>
      <c r="U2" s="9"/>
      <c r="V2" s="9"/>
    </row>
    <row r="3" spans="1:22" ht="12.75">
      <c r="A3" s="21" t="s">
        <v>2</v>
      </c>
      <c r="B3" s="21" t="s">
        <v>24</v>
      </c>
      <c r="C3" s="21" t="s">
        <v>25</v>
      </c>
      <c r="D3" s="22" t="s">
        <v>26</v>
      </c>
      <c r="E3" s="22" t="s">
        <v>27</v>
      </c>
      <c r="F3" s="23" t="s">
        <v>28</v>
      </c>
      <c r="G3" s="24" t="s">
        <v>29</v>
      </c>
      <c r="H3" s="23" t="s">
        <v>30</v>
      </c>
      <c r="I3" s="24" t="s">
        <v>29</v>
      </c>
      <c r="J3" s="31" t="s">
        <v>31</v>
      </c>
      <c r="K3" s="30"/>
      <c r="L3" s="12"/>
      <c r="M3" s="21" t="s">
        <v>32</v>
      </c>
      <c r="N3" s="21" t="s">
        <v>2</v>
      </c>
      <c r="O3" s="21" t="s">
        <v>33</v>
      </c>
      <c r="P3" s="21" t="s">
        <v>34</v>
      </c>
      <c r="Q3" s="21" t="s">
        <v>35</v>
      </c>
      <c r="R3" s="21" t="s">
        <v>36</v>
      </c>
      <c r="S3" s="21" t="s">
        <v>37</v>
      </c>
      <c r="T3" s="22" t="s">
        <v>38</v>
      </c>
      <c r="U3" s="22" t="s">
        <v>39</v>
      </c>
      <c r="V3" s="32" t="s">
        <v>40</v>
      </c>
    </row>
    <row r="4" spans="1:22" ht="12.75">
      <c r="A4" s="26">
        <v>8</v>
      </c>
      <c r="B4" s="26" t="s">
        <v>60</v>
      </c>
      <c r="C4" s="26" t="s">
        <v>61</v>
      </c>
      <c r="D4" s="26">
        <v>1991</v>
      </c>
      <c r="E4" s="26">
        <v>66733954</v>
      </c>
      <c r="F4" s="26">
        <f>96+94+98</f>
        <v>288</v>
      </c>
      <c r="G4" s="26">
        <v>1</v>
      </c>
      <c r="H4" s="26">
        <f>90+91+93</f>
        <v>274</v>
      </c>
      <c r="I4" s="26">
        <v>1</v>
      </c>
      <c r="J4" s="28">
        <f aca="true" t="shared" si="0" ref="J4:J12">F4+H4</f>
        <v>562</v>
      </c>
      <c r="K4" s="26"/>
      <c r="L4" s="26"/>
      <c r="M4" s="26"/>
      <c r="N4" s="26">
        <v>8</v>
      </c>
      <c r="O4" s="26" t="s">
        <v>60</v>
      </c>
      <c r="P4" s="26" t="s">
        <v>143</v>
      </c>
      <c r="Q4" s="26" t="s">
        <v>61</v>
      </c>
      <c r="R4" s="26" t="s">
        <v>115</v>
      </c>
      <c r="S4" s="26" t="s">
        <v>62</v>
      </c>
      <c r="T4" s="26">
        <f>288+274+265</f>
        <v>827</v>
      </c>
      <c r="U4" s="26">
        <f>274+272+264</f>
        <v>810</v>
      </c>
      <c r="V4" s="28">
        <f>T4+U4</f>
        <v>1637</v>
      </c>
    </row>
    <row r="5" spans="1:22" ht="12.75">
      <c r="A5" s="26">
        <v>8</v>
      </c>
      <c r="B5" s="26" t="s">
        <v>60</v>
      </c>
      <c r="C5" s="26" t="s">
        <v>62</v>
      </c>
      <c r="D5" s="26">
        <v>1990</v>
      </c>
      <c r="E5" s="26">
        <v>55033878</v>
      </c>
      <c r="F5" s="26">
        <f>93+95+86</f>
        <v>274</v>
      </c>
      <c r="G5" s="26">
        <v>1</v>
      </c>
      <c r="H5" s="26">
        <f>90+90+92</f>
        <v>272</v>
      </c>
      <c r="I5" s="26"/>
      <c r="J5" s="28">
        <f t="shared" si="0"/>
        <v>546</v>
      </c>
      <c r="K5" s="26"/>
      <c r="L5" s="26"/>
      <c r="M5" s="26"/>
      <c r="N5" s="26">
        <v>8</v>
      </c>
      <c r="O5" s="26" t="s">
        <v>76</v>
      </c>
      <c r="P5" s="26" t="s">
        <v>125</v>
      </c>
      <c r="Q5" s="26" t="s">
        <v>77</v>
      </c>
      <c r="R5" s="1" t="s">
        <v>99</v>
      </c>
      <c r="S5" s="26"/>
      <c r="T5" s="26">
        <f>271+262+246</f>
        <v>779</v>
      </c>
      <c r="U5" s="26">
        <f>271+266+253</f>
        <v>790</v>
      </c>
      <c r="V5" s="28">
        <f>T5+U5</f>
        <v>1569</v>
      </c>
    </row>
    <row r="6" spans="1:22" ht="12.75">
      <c r="A6" s="26">
        <v>8</v>
      </c>
      <c r="B6" s="26" t="s">
        <v>76</v>
      </c>
      <c r="C6" s="26" t="s">
        <v>125</v>
      </c>
      <c r="D6" s="26">
        <v>1992</v>
      </c>
      <c r="E6" s="26">
        <v>66703152</v>
      </c>
      <c r="F6" s="26">
        <f>86+77+83</f>
        <v>246</v>
      </c>
      <c r="G6" s="26">
        <v>1</v>
      </c>
      <c r="H6" s="26">
        <f>86+93+92</f>
        <v>271</v>
      </c>
      <c r="I6" s="26">
        <v>1</v>
      </c>
      <c r="J6" s="28">
        <f t="shared" si="0"/>
        <v>517</v>
      </c>
      <c r="K6" s="26"/>
      <c r="L6" s="26"/>
      <c r="M6" s="35"/>
      <c r="N6" s="36"/>
      <c r="O6" s="26"/>
      <c r="P6" s="26"/>
      <c r="Q6" s="26"/>
      <c r="R6" s="26"/>
      <c r="S6" s="26"/>
      <c r="T6" s="37"/>
      <c r="U6" s="38"/>
      <c r="V6" s="28">
        <f>T6+U6</f>
        <v>0</v>
      </c>
    </row>
    <row r="7" spans="1:22" ht="12.75">
      <c r="A7" s="26">
        <v>8</v>
      </c>
      <c r="B7" s="26" t="s">
        <v>76</v>
      </c>
      <c r="C7" s="26" t="s">
        <v>77</v>
      </c>
      <c r="D7" s="26">
        <v>1955</v>
      </c>
      <c r="E7" s="26">
        <v>5016631</v>
      </c>
      <c r="F7" s="26">
        <f>88+86+88</f>
        <v>262</v>
      </c>
      <c r="G7" s="26">
        <v>1</v>
      </c>
      <c r="H7" s="26">
        <v>266</v>
      </c>
      <c r="I7" s="26">
        <v>1</v>
      </c>
      <c r="J7" s="28">
        <f t="shared" si="0"/>
        <v>528</v>
      </c>
      <c r="K7" s="26"/>
      <c r="L7" s="26"/>
      <c r="M7" s="26"/>
      <c r="N7" s="26"/>
      <c r="O7" s="26"/>
      <c r="Q7" s="26"/>
      <c r="R7" s="26"/>
      <c r="S7" s="26"/>
      <c r="T7" s="26"/>
      <c r="U7" s="26"/>
      <c r="V7" s="28">
        <f aca="true" t="shared" si="1" ref="V7:V37">T7+U7</f>
        <v>0</v>
      </c>
    </row>
    <row r="8" spans="1:22" ht="12.75">
      <c r="A8" s="26">
        <v>8</v>
      </c>
      <c r="B8" s="26" t="s">
        <v>60</v>
      </c>
      <c r="C8" s="26" t="s">
        <v>115</v>
      </c>
      <c r="D8" s="26">
        <v>1988</v>
      </c>
      <c r="E8" s="26">
        <v>48113634</v>
      </c>
      <c r="F8" s="26">
        <f>86+91+88</f>
        <v>265</v>
      </c>
      <c r="G8" s="26">
        <v>1</v>
      </c>
      <c r="H8" s="26">
        <f>87+90+87</f>
        <v>264</v>
      </c>
      <c r="I8" s="26">
        <v>1</v>
      </c>
      <c r="J8" s="28">
        <f t="shared" si="0"/>
        <v>529</v>
      </c>
      <c r="K8" s="26"/>
      <c r="L8" s="26"/>
      <c r="M8" s="26"/>
      <c r="N8" s="26"/>
      <c r="O8" s="26"/>
      <c r="Q8" s="26"/>
      <c r="R8" s="26"/>
      <c r="S8" s="26"/>
      <c r="T8" s="26"/>
      <c r="U8" s="26"/>
      <c r="V8" s="28">
        <f t="shared" si="1"/>
        <v>0</v>
      </c>
    </row>
    <row r="9" spans="1:22" ht="12.75">
      <c r="A9" s="26">
        <v>8</v>
      </c>
      <c r="B9" s="26" t="s">
        <v>46</v>
      </c>
      <c r="C9" s="26" t="s">
        <v>64</v>
      </c>
      <c r="D9" s="26">
        <v>1991</v>
      </c>
      <c r="E9" s="26">
        <v>66733966</v>
      </c>
      <c r="F9" s="26">
        <v>266</v>
      </c>
      <c r="G9" s="26"/>
      <c r="H9" s="26">
        <v>262</v>
      </c>
      <c r="I9" s="26"/>
      <c r="J9" s="28">
        <f t="shared" si="0"/>
        <v>528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8">
        <f t="shared" si="1"/>
        <v>0</v>
      </c>
    </row>
    <row r="10" spans="1:22" ht="12.75">
      <c r="A10" s="26">
        <v>8</v>
      </c>
      <c r="B10" s="26" t="s">
        <v>60</v>
      </c>
      <c r="C10" s="26" t="s">
        <v>143</v>
      </c>
      <c r="D10" s="26">
        <v>1976</v>
      </c>
      <c r="E10" s="26">
        <v>66736817</v>
      </c>
      <c r="F10" s="26">
        <f>84+83+86</f>
        <v>253</v>
      </c>
      <c r="G10" s="26">
        <v>1</v>
      </c>
      <c r="H10" s="26">
        <f>88+88+86</f>
        <v>262</v>
      </c>
      <c r="I10" s="26"/>
      <c r="J10" s="28">
        <f t="shared" si="0"/>
        <v>515</v>
      </c>
      <c r="K10" s="26"/>
      <c r="L10" s="26"/>
      <c r="M10" s="26"/>
      <c r="N10" s="26"/>
      <c r="O10" s="26"/>
      <c r="Q10" s="26"/>
      <c r="R10" s="26"/>
      <c r="S10" s="26"/>
      <c r="T10" s="26"/>
      <c r="U10" s="26"/>
      <c r="V10" s="28">
        <f t="shared" si="1"/>
        <v>0</v>
      </c>
    </row>
    <row r="11" spans="1:22" ht="12.75">
      <c r="A11" s="26">
        <v>8</v>
      </c>
      <c r="B11" s="26" t="s">
        <v>60</v>
      </c>
      <c r="C11" s="26" t="s">
        <v>98</v>
      </c>
      <c r="D11" s="26">
        <v>1948</v>
      </c>
      <c r="E11" s="26">
        <v>20428</v>
      </c>
      <c r="F11" s="26">
        <f>79+75+81</f>
        <v>235</v>
      </c>
      <c r="G11" s="26"/>
      <c r="H11" s="26">
        <f>86+82+89</f>
        <v>257</v>
      </c>
      <c r="I11" s="26"/>
      <c r="J11" s="28">
        <f t="shared" si="0"/>
        <v>492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>
        <f t="shared" si="1"/>
        <v>0</v>
      </c>
    </row>
    <row r="12" spans="1:22" ht="12.75">
      <c r="A12" s="26">
        <v>8</v>
      </c>
      <c r="B12" s="26" t="s">
        <v>76</v>
      </c>
      <c r="C12" s="26" t="s">
        <v>99</v>
      </c>
      <c r="D12" s="26">
        <v>1970</v>
      </c>
      <c r="E12" s="26">
        <v>66737174</v>
      </c>
      <c r="F12" s="26">
        <f>89+90+92</f>
        <v>271</v>
      </c>
      <c r="G12" s="26">
        <v>1</v>
      </c>
      <c r="H12" s="26">
        <v>253</v>
      </c>
      <c r="I12" s="26">
        <v>1</v>
      </c>
      <c r="J12" s="28">
        <f t="shared" si="0"/>
        <v>524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>
        <f t="shared" si="1"/>
        <v>0</v>
      </c>
    </row>
    <row r="13" spans="1:22" ht="12.75">
      <c r="A13" s="26"/>
      <c r="B13" s="26"/>
      <c r="C13" s="26"/>
      <c r="D13" s="26"/>
      <c r="E13" s="26"/>
      <c r="F13" s="26"/>
      <c r="G13" s="26"/>
      <c r="H13" s="26"/>
      <c r="I13" s="26"/>
      <c r="J13" s="28">
        <f aca="true" t="shared" si="2" ref="J13:J14">F13+H13</f>
        <v>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>
        <f t="shared" si="1"/>
        <v>0</v>
      </c>
    </row>
    <row r="14" spans="1:22" ht="12.75">
      <c r="A14" s="26"/>
      <c r="B14" s="26"/>
      <c r="C14" s="26"/>
      <c r="D14" s="26"/>
      <c r="E14" s="26"/>
      <c r="F14" s="26"/>
      <c r="G14" s="26"/>
      <c r="H14" s="26"/>
      <c r="I14" s="26"/>
      <c r="J14" s="28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>
        <f t="shared" si="1"/>
        <v>0</v>
      </c>
    </row>
    <row r="15" spans="1:22" ht="12.75">
      <c r="A15" s="26"/>
      <c r="B15" s="26"/>
      <c r="C15" s="26"/>
      <c r="D15" s="26"/>
      <c r="E15" s="26"/>
      <c r="F15" s="26"/>
      <c r="G15" s="26"/>
      <c r="H15" s="26"/>
      <c r="I15" s="26"/>
      <c r="J15" s="28">
        <f aca="true" t="shared" si="3" ref="J15:J68">F15+H15</f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8">
        <f t="shared" si="1"/>
        <v>0</v>
      </c>
    </row>
    <row r="16" spans="1:22" ht="12.75">
      <c r="A16" s="26"/>
      <c r="B16" s="26"/>
      <c r="C16" s="26"/>
      <c r="D16" s="26"/>
      <c r="E16" s="26"/>
      <c r="F16" s="26"/>
      <c r="G16" s="26"/>
      <c r="H16" s="26"/>
      <c r="I16" s="26"/>
      <c r="J16" s="28">
        <f t="shared" si="3"/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>
        <f t="shared" si="1"/>
        <v>0</v>
      </c>
    </row>
    <row r="17" spans="1:22" ht="12.75">
      <c r="A17" s="26"/>
      <c r="B17" s="26"/>
      <c r="C17" s="26"/>
      <c r="D17" s="26"/>
      <c r="E17" s="26"/>
      <c r="F17" s="26"/>
      <c r="G17" s="26"/>
      <c r="H17" s="26"/>
      <c r="I17" s="26"/>
      <c r="J17" s="28">
        <f t="shared" si="3"/>
        <v>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>
        <f t="shared" si="1"/>
        <v>0</v>
      </c>
    </row>
    <row r="18" spans="1:22" ht="12.75">
      <c r="A18" s="26"/>
      <c r="B18" s="26"/>
      <c r="C18" s="26"/>
      <c r="D18" s="26"/>
      <c r="E18" s="26"/>
      <c r="F18" s="26"/>
      <c r="G18" s="26"/>
      <c r="H18" s="26"/>
      <c r="I18" s="26"/>
      <c r="J18" s="28">
        <f t="shared" si="3"/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>
        <f t="shared" si="1"/>
        <v>0</v>
      </c>
    </row>
    <row r="19" spans="1:22" ht="12.75">
      <c r="A19" s="26"/>
      <c r="B19" s="26"/>
      <c r="C19" s="26"/>
      <c r="D19" s="26"/>
      <c r="E19" s="26"/>
      <c r="F19" s="26"/>
      <c r="G19" s="26"/>
      <c r="H19" s="26"/>
      <c r="I19" s="26"/>
      <c r="J19" s="28">
        <f t="shared" si="3"/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8">
        <f t="shared" si="1"/>
        <v>0</v>
      </c>
    </row>
    <row r="20" spans="1:22" ht="12.75">
      <c r="A20" s="26"/>
      <c r="B20" s="26"/>
      <c r="C20" s="26"/>
      <c r="D20" s="26"/>
      <c r="E20" s="26"/>
      <c r="F20" s="26"/>
      <c r="G20" s="26"/>
      <c r="H20" s="26"/>
      <c r="I20" s="26"/>
      <c r="J20" s="28">
        <f t="shared" si="3"/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8">
        <f t="shared" si="1"/>
        <v>0</v>
      </c>
    </row>
    <row r="21" spans="1:22" ht="12.75">
      <c r="A21" s="26"/>
      <c r="B21" s="26"/>
      <c r="C21" s="26"/>
      <c r="D21" s="26"/>
      <c r="E21" s="26"/>
      <c r="F21" s="26"/>
      <c r="G21" s="26"/>
      <c r="H21" s="26"/>
      <c r="I21" s="26"/>
      <c r="J21" s="28">
        <f t="shared" si="3"/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8">
        <f t="shared" si="1"/>
        <v>0</v>
      </c>
    </row>
    <row r="22" spans="1:22" ht="12.75">
      <c r="A22" s="26"/>
      <c r="B22" s="26"/>
      <c r="C22" s="26"/>
      <c r="D22" s="26"/>
      <c r="E22" s="26"/>
      <c r="F22" s="26"/>
      <c r="G22" s="26"/>
      <c r="H22" s="26"/>
      <c r="I22" s="26"/>
      <c r="J22" s="28">
        <f t="shared" si="3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8">
        <f t="shared" si="1"/>
        <v>0</v>
      </c>
    </row>
    <row r="23" spans="1:22" ht="12.75">
      <c r="A23" s="26"/>
      <c r="B23" s="26"/>
      <c r="C23" s="26"/>
      <c r="D23" s="26"/>
      <c r="E23" s="26"/>
      <c r="F23" s="26"/>
      <c r="G23" s="26"/>
      <c r="H23" s="26"/>
      <c r="I23" s="26"/>
      <c r="J23" s="28">
        <f t="shared" si="3"/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8">
        <f t="shared" si="1"/>
        <v>0</v>
      </c>
    </row>
    <row r="24" spans="1:22" ht="12.75">
      <c r="A24" s="26"/>
      <c r="B24" s="26"/>
      <c r="C24" s="26"/>
      <c r="D24" s="26"/>
      <c r="E24" s="26"/>
      <c r="F24" s="26"/>
      <c r="G24" s="26"/>
      <c r="H24" s="26"/>
      <c r="I24" s="26"/>
      <c r="J24" s="28">
        <f t="shared" si="3"/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8">
        <f t="shared" si="1"/>
        <v>0</v>
      </c>
    </row>
    <row r="25" spans="1:22" ht="12.75">
      <c r="A25" s="26"/>
      <c r="B25" s="26"/>
      <c r="C25" s="26"/>
      <c r="D25" s="26"/>
      <c r="E25" s="26"/>
      <c r="F25" s="26"/>
      <c r="G25" s="26"/>
      <c r="H25" s="26"/>
      <c r="I25" s="26"/>
      <c r="J25" s="28">
        <f t="shared" si="3"/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8">
        <f t="shared" si="1"/>
        <v>0</v>
      </c>
    </row>
    <row r="26" spans="1:22" ht="12.75">
      <c r="A26" s="26"/>
      <c r="B26" s="26"/>
      <c r="C26" s="26"/>
      <c r="D26" s="26"/>
      <c r="E26" s="26"/>
      <c r="F26" s="26"/>
      <c r="G26" s="26"/>
      <c r="H26" s="26"/>
      <c r="I26" s="26"/>
      <c r="J26" s="28">
        <f t="shared" si="3"/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8">
        <f t="shared" si="1"/>
        <v>0</v>
      </c>
    </row>
    <row r="27" spans="1:22" ht="12.75">
      <c r="A27" s="26"/>
      <c r="B27" s="26"/>
      <c r="C27" s="26"/>
      <c r="D27" s="26"/>
      <c r="E27" s="26"/>
      <c r="F27" s="26"/>
      <c r="G27" s="26"/>
      <c r="H27" s="26"/>
      <c r="I27" s="26"/>
      <c r="J27" s="28">
        <f t="shared" si="3"/>
        <v>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8">
        <f t="shared" si="1"/>
        <v>0</v>
      </c>
    </row>
    <row r="28" spans="1:22" ht="12.75">
      <c r="A28" s="26"/>
      <c r="B28" s="26"/>
      <c r="C28" s="26"/>
      <c r="D28" s="26"/>
      <c r="E28" s="26"/>
      <c r="F28" s="26"/>
      <c r="G28" s="26"/>
      <c r="H28" s="26"/>
      <c r="I28" s="26"/>
      <c r="J28" s="28">
        <f t="shared" si="3"/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8">
        <f t="shared" si="1"/>
        <v>0</v>
      </c>
    </row>
    <row r="29" spans="1:22" ht="12.75">
      <c r="A29" s="26"/>
      <c r="B29" s="26"/>
      <c r="C29" s="26"/>
      <c r="D29" s="26"/>
      <c r="E29" s="26"/>
      <c r="F29" s="26"/>
      <c r="G29" s="26"/>
      <c r="H29" s="26"/>
      <c r="I29" s="26"/>
      <c r="J29" s="28">
        <f t="shared" si="3"/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8">
        <f t="shared" si="1"/>
        <v>0</v>
      </c>
    </row>
    <row r="30" spans="1:22" ht="12.75">
      <c r="A30" s="26"/>
      <c r="B30" s="26"/>
      <c r="C30" s="26"/>
      <c r="D30" s="26"/>
      <c r="E30" s="26"/>
      <c r="F30" s="26"/>
      <c r="G30" s="26"/>
      <c r="H30" s="26"/>
      <c r="I30" s="26"/>
      <c r="J30" s="28">
        <f t="shared" si="3"/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8">
        <f t="shared" si="1"/>
        <v>0</v>
      </c>
    </row>
    <row r="31" spans="1:22" ht="12.75">
      <c r="A31" s="26"/>
      <c r="B31" s="26"/>
      <c r="C31" s="26"/>
      <c r="D31" s="26"/>
      <c r="E31" s="26"/>
      <c r="F31" s="26"/>
      <c r="G31" s="26"/>
      <c r="H31" s="26"/>
      <c r="I31" s="26"/>
      <c r="J31" s="28">
        <f t="shared" si="3"/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>
        <f t="shared" si="1"/>
        <v>0</v>
      </c>
    </row>
    <row r="32" spans="1:22" ht="12.75">
      <c r="A32" s="26"/>
      <c r="B32" s="26"/>
      <c r="C32" s="26"/>
      <c r="D32" s="26"/>
      <c r="E32" s="26"/>
      <c r="F32" s="26"/>
      <c r="G32" s="26"/>
      <c r="H32" s="26"/>
      <c r="I32" s="26"/>
      <c r="J32" s="28">
        <f t="shared" si="3"/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8">
        <f t="shared" si="1"/>
        <v>0</v>
      </c>
    </row>
    <row r="33" spans="1:22" ht="12.75">
      <c r="A33" s="26"/>
      <c r="B33" s="26"/>
      <c r="C33" s="26"/>
      <c r="D33" s="26"/>
      <c r="E33" s="26"/>
      <c r="F33" s="26"/>
      <c r="G33" s="26"/>
      <c r="H33" s="26"/>
      <c r="I33" s="26"/>
      <c r="J33" s="28">
        <f t="shared" si="3"/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8">
        <f t="shared" si="1"/>
        <v>0</v>
      </c>
    </row>
    <row r="34" spans="1:22" ht="12.75">
      <c r="A34" s="26"/>
      <c r="B34" s="26"/>
      <c r="C34" s="26"/>
      <c r="D34" s="26"/>
      <c r="E34" s="26"/>
      <c r="F34" s="26"/>
      <c r="G34" s="26"/>
      <c r="H34" s="26"/>
      <c r="I34" s="26"/>
      <c r="J34" s="28">
        <f t="shared" si="3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>
        <f t="shared" si="1"/>
        <v>0</v>
      </c>
    </row>
    <row r="35" spans="1:22" ht="12.75">
      <c r="A35" s="26"/>
      <c r="B35" s="26"/>
      <c r="C35" s="26"/>
      <c r="D35" s="26"/>
      <c r="E35" s="26"/>
      <c r="F35" s="26"/>
      <c r="G35" s="26"/>
      <c r="H35" s="26"/>
      <c r="I35" s="26"/>
      <c r="J35" s="28">
        <f t="shared" si="3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>
        <f t="shared" si="1"/>
        <v>0</v>
      </c>
    </row>
    <row r="36" spans="1:22" ht="12.75">
      <c r="A36" s="26"/>
      <c r="B36" s="26"/>
      <c r="C36" s="26"/>
      <c r="D36" s="26"/>
      <c r="E36" s="26"/>
      <c r="F36" s="26"/>
      <c r="G36" s="26"/>
      <c r="H36" s="26"/>
      <c r="I36" s="26"/>
      <c r="J36" s="28">
        <f t="shared" si="3"/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8">
        <f t="shared" si="1"/>
        <v>0</v>
      </c>
    </row>
    <row r="37" spans="1:22" ht="12.75">
      <c r="A37" s="26"/>
      <c r="B37" s="26"/>
      <c r="C37" s="26"/>
      <c r="D37" s="26"/>
      <c r="E37" s="26"/>
      <c r="F37" s="26"/>
      <c r="G37" s="26"/>
      <c r="H37" s="26"/>
      <c r="I37" s="26"/>
      <c r="J37" s="28">
        <f t="shared" si="3"/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>
        <f t="shared" si="1"/>
        <v>0</v>
      </c>
    </row>
    <row r="38" spans="1:22" ht="12.75">
      <c r="A38" s="26"/>
      <c r="B38" s="26"/>
      <c r="C38" s="26"/>
      <c r="D38" s="26"/>
      <c r="E38" s="26"/>
      <c r="F38" s="26"/>
      <c r="G38" s="26"/>
      <c r="H38" s="26"/>
      <c r="I38" s="26"/>
      <c r="J38" s="28">
        <f t="shared" si="3"/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ht="12.75">
      <c r="A39" s="26"/>
      <c r="B39" s="26"/>
      <c r="C39" s="26"/>
      <c r="D39" s="26"/>
      <c r="E39" s="26"/>
      <c r="F39" s="26"/>
      <c r="G39" s="26"/>
      <c r="H39" s="26"/>
      <c r="I39" s="26"/>
      <c r="J39" s="28">
        <f t="shared" si="3"/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ht="12.75">
      <c r="A40" s="26"/>
      <c r="B40" s="26"/>
      <c r="C40" s="26"/>
      <c r="D40" s="26"/>
      <c r="E40" s="26"/>
      <c r="F40" s="26"/>
      <c r="G40" s="26"/>
      <c r="H40" s="26"/>
      <c r="I40" s="26"/>
      <c r="J40" s="28">
        <f t="shared" si="3"/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ht="12.75">
      <c r="A41" s="26"/>
      <c r="B41" s="26"/>
      <c r="C41" s="26"/>
      <c r="D41" s="26"/>
      <c r="E41" s="26"/>
      <c r="F41" s="26"/>
      <c r="G41" s="26"/>
      <c r="H41" s="26"/>
      <c r="I41" s="26"/>
      <c r="J41" s="28">
        <f t="shared" si="3"/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ht="12.75">
      <c r="A42" s="26"/>
      <c r="B42" s="26"/>
      <c r="C42" s="26"/>
      <c r="D42" s="26"/>
      <c r="E42" s="26"/>
      <c r="F42" s="26"/>
      <c r="G42" s="26"/>
      <c r="H42" s="26"/>
      <c r="I42" s="26"/>
      <c r="J42" s="28">
        <f t="shared" si="3"/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ht="12.75">
      <c r="A43" s="26"/>
      <c r="B43" s="26"/>
      <c r="C43" s="26"/>
      <c r="D43" s="26"/>
      <c r="E43" s="26"/>
      <c r="F43" s="26"/>
      <c r="G43" s="26"/>
      <c r="H43" s="26"/>
      <c r="I43" s="26"/>
      <c r="J43" s="28">
        <f t="shared" si="3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ht="12.75">
      <c r="A44" s="26"/>
      <c r="B44" s="26"/>
      <c r="C44" s="26"/>
      <c r="D44" s="26"/>
      <c r="E44" s="26"/>
      <c r="F44" s="26"/>
      <c r="G44" s="26"/>
      <c r="H44" s="26"/>
      <c r="I44" s="26"/>
      <c r="J44" s="28">
        <f t="shared" si="3"/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ht="12.75">
      <c r="A45" s="26"/>
      <c r="B45" s="26"/>
      <c r="C45" s="26"/>
      <c r="D45" s="26"/>
      <c r="E45" s="26"/>
      <c r="F45" s="26"/>
      <c r="G45" s="26"/>
      <c r="H45" s="26"/>
      <c r="I45" s="26"/>
      <c r="J45" s="28">
        <f t="shared" si="3"/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ht="12.75">
      <c r="A46" s="26"/>
      <c r="B46" s="26"/>
      <c r="C46" s="26"/>
      <c r="D46" s="26"/>
      <c r="E46" s="26"/>
      <c r="F46" s="26"/>
      <c r="G46" s="26"/>
      <c r="H46" s="26"/>
      <c r="I46" s="26"/>
      <c r="J46" s="28">
        <f t="shared" si="3"/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ht="12.75">
      <c r="A47" s="26"/>
      <c r="B47" s="26"/>
      <c r="C47" s="26"/>
      <c r="D47" s="26"/>
      <c r="E47" s="26"/>
      <c r="F47" s="26"/>
      <c r="G47" s="26"/>
      <c r="H47" s="26"/>
      <c r="I47" s="26"/>
      <c r="J47" s="28">
        <f t="shared" si="3"/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ht="12.75">
      <c r="A48" s="26"/>
      <c r="B48" s="26"/>
      <c r="C48" s="26"/>
      <c r="D48" s="26"/>
      <c r="E48" s="26"/>
      <c r="F48" s="26"/>
      <c r="G48" s="26"/>
      <c r="H48" s="26"/>
      <c r="I48" s="26"/>
      <c r="J48" s="28">
        <f t="shared" si="3"/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ht="12.75">
      <c r="A49" s="26"/>
      <c r="B49" s="26"/>
      <c r="C49" s="26"/>
      <c r="D49" s="26"/>
      <c r="E49" s="26"/>
      <c r="F49" s="26"/>
      <c r="G49" s="26"/>
      <c r="H49" s="26"/>
      <c r="I49" s="26"/>
      <c r="J49" s="28">
        <f t="shared" si="3"/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ht="12.75">
      <c r="A50" s="26"/>
      <c r="B50" s="26"/>
      <c r="C50" s="26"/>
      <c r="D50" s="26"/>
      <c r="E50" s="26"/>
      <c r="F50" s="26"/>
      <c r="G50" s="26"/>
      <c r="H50" s="26"/>
      <c r="I50" s="26"/>
      <c r="J50" s="28">
        <f t="shared" si="3"/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ht="12.75">
      <c r="A51" s="26"/>
      <c r="B51" s="26"/>
      <c r="C51" s="26"/>
      <c r="D51" s="26"/>
      <c r="E51" s="26"/>
      <c r="F51" s="26"/>
      <c r="G51" s="26"/>
      <c r="H51" s="26"/>
      <c r="I51" s="26"/>
      <c r="J51" s="28">
        <f t="shared" si="3"/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8">
        <f t="shared" si="3"/>
        <v>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8"/>
    </row>
    <row r="53" spans="1:22" ht="12.75">
      <c r="A53" s="26"/>
      <c r="B53" s="26"/>
      <c r="C53" s="26"/>
      <c r="D53" s="26"/>
      <c r="E53" s="26"/>
      <c r="F53" s="26"/>
      <c r="G53" s="26"/>
      <c r="H53" s="26"/>
      <c r="I53" s="26"/>
      <c r="J53" s="28">
        <f t="shared" si="3"/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8"/>
    </row>
    <row r="54" spans="1:22" ht="12.75">
      <c r="A54" s="26"/>
      <c r="B54" s="26"/>
      <c r="C54" s="26"/>
      <c r="D54" s="26"/>
      <c r="E54" s="26"/>
      <c r="F54" s="26"/>
      <c r="G54" s="26"/>
      <c r="H54" s="26"/>
      <c r="I54" s="26"/>
      <c r="J54" s="28">
        <f t="shared" si="3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8"/>
    </row>
    <row r="55" spans="1:22" ht="12.75">
      <c r="A55" s="26"/>
      <c r="B55" s="26"/>
      <c r="C55" s="26"/>
      <c r="D55" s="26"/>
      <c r="E55" s="26"/>
      <c r="F55" s="26"/>
      <c r="G55" s="26"/>
      <c r="H55" s="26"/>
      <c r="I55" s="26"/>
      <c r="J55" s="28">
        <f t="shared" si="3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8"/>
    </row>
    <row r="56" spans="1:22" ht="12.75">
      <c r="A56" s="26"/>
      <c r="B56" s="26"/>
      <c r="C56" s="26"/>
      <c r="D56" s="26"/>
      <c r="E56" s="26"/>
      <c r="F56" s="26"/>
      <c r="G56" s="26"/>
      <c r="H56" s="26"/>
      <c r="I56" s="26"/>
      <c r="J56" s="28">
        <f t="shared" si="3"/>
        <v>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8"/>
    </row>
    <row r="57" spans="1:22" ht="12.75">
      <c r="A57" s="26"/>
      <c r="B57" s="26"/>
      <c r="C57" s="26"/>
      <c r="D57" s="26"/>
      <c r="E57" s="26"/>
      <c r="F57" s="26"/>
      <c r="G57" s="26"/>
      <c r="H57" s="26"/>
      <c r="I57" s="26"/>
      <c r="J57" s="28">
        <f t="shared" si="3"/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8"/>
    </row>
    <row r="58" spans="1:22" ht="12.75">
      <c r="A58" s="26"/>
      <c r="B58" s="26"/>
      <c r="C58" s="26"/>
      <c r="D58" s="26"/>
      <c r="E58" s="26"/>
      <c r="F58" s="26"/>
      <c r="G58" s="26"/>
      <c r="H58" s="26"/>
      <c r="I58" s="26"/>
      <c r="J58" s="28">
        <f t="shared" si="3"/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8"/>
    </row>
    <row r="59" spans="1:22" ht="12.75">
      <c r="A59" s="26"/>
      <c r="B59" s="26"/>
      <c r="C59" s="26"/>
      <c r="D59" s="26"/>
      <c r="E59" s="26"/>
      <c r="F59" s="26"/>
      <c r="G59" s="26"/>
      <c r="H59" s="26"/>
      <c r="I59" s="26"/>
      <c r="J59" s="28">
        <f t="shared" si="3"/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8"/>
    </row>
    <row r="60" spans="1:22" ht="12.75">
      <c r="A60" s="26"/>
      <c r="B60" s="26"/>
      <c r="C60" s="26"/>
      <c r="D60" s="26"/>
      <c r="E60" s="26"/>
      <c r="F60" s="26"/>
      <c r="G60" s="26"/>
      <c r="H60" s="26"/>
      <c r="I60" s="26"/>
      <c r="J60" s="28">
        <f t="shared" si="3"/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8"/>
    </row>
    <row r="61" spans="1:22" ht="12.75">
      <c r="A61" s="26"/>
      <c r="B61" s="26"/>
      <c r="C61" s="26"/>
      <c r="D61" s="26"/>
      <c r="E61" s="26"/>
      <c r="F61" s="26"/>
      <c r="G61" s="26"/>
      <c r="H61" s="26"/>
      <c r="I61" s="26"/>
      <c r="J61" s="28">
        <f t="shared" si="3"/>
        <v>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8"/>
    </row>
    <row r="62" spans="1:22" ht="12.75">
      <c r="A62" s="26"/>
      <c r="B62" s="26"/>
      <c r="C62" s="26"/>
      <c r="D62" s="26"/>
      <c r="E62" s="26"/>
      <c r="F62" s="26"/>
      <c r="G62" s="26"/>
      <c r="H62" s="26"/>
      <c r="I62" s="26"/>
      <c r="J62" s="28">
        <f t="shared" si="3"/>
        <v>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8"/>
    </row>
    <row r="63" spans="1:22" ht="12.75">
      <c r="A63" s="26"/>
      <c r="B63" s="26"/>
      <c r="C63" s="26"/>
      <c r="D63" s="26"/>
      <c r="E63" s="26"/>
      <c r="F63" s="26"/>
      <c r="G63" s="26"/>
      <c r="H63" s="26"/>
      <c r="I63" s="26"/>
      <c r="J63" s="28">
        <f t="shared" si="3"/>
        <v>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8"/>
    </row>
    <row r="64" spans="1:22" ht="12.75">
      <c r="A64" s="26"/>
      <c r="B64" s="26"/>
      <c r="C64" s="26"/>
      <c r="D64" s="26"/>
      <c r="E64" s="26"/>
      <c r="F64" s="26"/>
      <c r="G64" s="26"/>
      <c r="H64" s="26"/>
      <c r="I64" s="26"/>
      <c r="J64" s="28">
        <f t="shared" si="3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8"/>
    </row>
    <row r="65" spans="1:22" ht="12.75">
      <c r="A65" s="26"/>
      <c r="B65" s="26"/>
      <c r="C65" s="26"/>
      <c r="D65" s="26"/>
      <c r="E65" s="26"/>
      <c r="F65" s="26"/>
      <c r="G65" s="26"/>
      <c r="H65" s="26"/>
      <c r="I65" s="26"/>
      <c r="J65" s="28">
        <f t="shared" si="3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8"/>
    </row>
    <row r="66" spans="1:22" ht="12.75">
      <c r="A66" s="26"/>
      <c r="B66" s="26"/>
      <c r="C66" s="26"/>
      <c r="D66" s="26"/>
      <c r="E66" s="26"/>
      <c r="F66" s="26"/>
      <c r="G66" s="26"/>
      <c r="H66" s="26"/>
      <c r="I66" s="26"/>
      <c r="J66" s="28">
        <f t="shared" si="3"/>
        <v>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8"/>
    </row>
    <row r="67" spans="1:22" ht="12.75">
      <c r="A67" s="26"/>
      <c r="B67" s="26"/>
      <c r="C67" s="26"/>
      <c r="D67" s="26"/>
      <c r="E67" s="26"/>
      <c r="F67" s="26"/>
      <c r="G67" s="26"/>
      <c r="H67" s="26"/>
      <c r="I67" s="26"/>
      <c r="J67" s="28">
        <f t="shared" si="3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8"/>
    </row>
    <row r="68" spans="1:22" ht="12.75">
      <c r="A68" s="26"/>
      <c r="B68" s="26"/>
      <c r="C68" s="26"/>
      <c r="D68" s="26"/>
      <c r="E68" s="26"/>
      <c r="F68" s="26"/>
      <c r="G68" s="26"/>
      <c r="H68" s="26"/>
      <c r="I68" s="26"/>
      <c r="J68" s="28">
        <f t="shared" si="3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8"/>
    </row>
    <row r="69" spans="1:22" ht="12.75">
      <c r="A69" s="26"/>
      <c r="B69" s="26"/>
      <c r="C69" s="26"/>
      <c r="D69" s="26"/>
      <c r="E69" s="26"/>
      <c r="F69" s="26"/>
      <c r="G69" s="26"/>
      <c r="H69" s="26"/>
      <c r="I69" s="26"/>
      <c r="J69" s="28">
        <f aca="true" t="shared" si="4" ref="J69:J132">F69+H69</f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8"/>
    </row>
    <row r="70" spans="1:22" ht="12.75">
      <c r="A70" s="26"/>
      <c r="B70" s="26"/>
      <c r="C70" s="26"/>
      <c r="D70" s="26"/>
      <c r="E70" s="26"/>
      <c r="F70" s="26"/>
      <c r="G70" s="26"/>
      <c r="H70" s="26"/>
      <c r="I70" s="26"/>
      <c r="J70" s="28">
        <f t="shared" si="4"/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8"/>
    </row>
    <row r="71" spans="1:22" ht="12.75">
      <c r="A71" s="26"/>
      <c r="B71" s="26"/>
      <c r="C71" s="26"/>
      <c r="D71" s="26"/>
      <c r="E71" s="26"/>
      <c r="F71" s="26"/>
      <c r="G71" s="26"/>
      <c r="H71" s="26"/>
      <c r="I71" s="26"/>
      <c r="J71" s="28">
        <f t="shared" si="4"/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8"/>
    </row>
    <row r="72" spans="1:22" ht="12.75">
      <c r="A72" s="26"/>
      <c r="B72" s="26"/>
      <c r="C72" s="26"/>
      <c r="D72" s="26"/>
      <c r="E72" s="26"/>
      <c r="F72" s="26"/>
      <c r="G72" s="26"/>
      <c r="H72" s="26"/>
      <c r="I72" s="26"/>
      <c r="J72" s="28">
        <f t="shared" si="4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8"/>
    </row>
    <row r="73" spans="1:22" ht="12.75">
      <c r="A73" s="26"/>
      <c r="B73" s="26"/>
      <c r="C73" s="26"/>
      <c r="D73" s="26"/>
      <c r="E73" s="26"/>
      <c r="F73" s="26"/>
      <c r="G73" s="26"/>
      <c r="H73" s="26"/>
      <c r="I73" s="26"/>
      <c r="J73" s="28">
        <f t="shared" si="4"/>
        <v>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8"/>
    </row>
    <row r="74" spans="1:22" ht="12.75">
      <c r="A74" s="26"/>
      <c r="B74" s="26"/>
      <c r="C74" s="26"/>
      <c r="D74" s="26"/>
      <c r="E74" s="26"/>
      <c r="F74" s="26"/>
      <c r="G74" s="26"/>
      <c r="H74" s="26"/>
      <c r="I74" s="26"/>
      <c r="J74" s="28">
        <f t="shared" si="4"/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8"/>
    </row>
    <row r="75" spans="1:22" ht="12.75">
      <c r="A75" s="26"/>
      <c r="B75" s="26"/>
      <c r="C75" s="26"/>
      <c r="D75" s="26"/>
      <c r="E75" s="26"/>
      <c r="F75" s="26"/>
      <c r="G75" s="26"/>
      <c r="H75" s="26"/>
      <c r="I75" s="26"/>
      <c r="J75" s="28">
        <f t="shared" si="4"/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8"/>
    </row>
    <row r="76" spans="1:22" ht="12.75">
      <c r="A76" s="26"/>
      <c r="B76" s="26"/>
      <c r="C76" s="26"/>
      <c r="D76" s="26"/>
      <c r="E76" s="26"/>
      <c r="F76" s="26"/>
      <c r="G76" s="26"/>
      <c r="H76" s="26"/>
      <c r="I76" s="26"/>
      <c r="J76" s="28">
        <f t="shared" si="4"/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8"/>
    </row>
    <row r="77" spans="1:22" ht="12.75">
      <c r="A77" s="26"/>
      <c r="B77" s="26"/>
      <c r="C77" s="26"/>
      <c r="D77" s="26"/>
      <c r="E77" s="26"/>
      <c r="F77" s="26"/>
      <c r="G77" s="26"/>
      <c r="H77" s="26"/>
      <c r="I77" s="26"/>
      <c r="J77" s="28">
        <f t="shared" si="4"/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8"/>
    </row>
    <row r="78" spans="1:22" ht="12.75">
      <c r="A78" s="26"/>
      <c r="B78" s="26"/>
      <c r="C78" s="26"/>
      <c r="D78" s="26"/>
      <c r="E78" s="26"/>
      <c r="F78" s="26"/>
      <c r="G78" s="26"/>
      <c r="H78" s="26"/>
      <c r="I78" s="26"/>
      <c r="J78" s="28">
        <f t="shared" si="4"/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8"/>
    </row>
    <row r="79" spans="1:22" ht="12.75">
      <c r="A79" s="26"/>
      <c r="B79" s="26"/>
      <c r="C79" s="26"/>
      <c r="D79" s="26"/>
      <c r="E79" s="26"/>
      <c r="F79" s="26"/>
      <c r="G79" s="26"/>
      <c r="H79" s="26"/>
      <c r="I79" s="26"/>
      <c r="J79" s="28">
        <f t="shared" si="4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8"/>
    </row>
    <row r="80" spans="1:22" ht="12.75">
      <c r="A80" s="26"/>
      <c r="B80" s="26"/>
      <c r="C80" s="26"/>
      <c r="D80" s="26"/>
      <c r="E80" s="26"/>
      <c r="F80" s="26"/>
      <c r="G80" s="26"/>
      <c r="H80" s="26"/>
      <c r="I80" s="26"/>
      <c r="J80" s="28">
        <f t="shared" si="4"/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8"/>
    </row>
    <row r="81" spans="1:22" ht="12.75">
      <c r="A81" s="26"/>
      <c r="B81" s="26"/>
      <c r="C81" s="26"/>
      <c r="D81" s="26"/>
      <c r="E81" s="26"/>
      <c r="F81" s="26"/>
      <c r="G81" s="26"/>
      <c r="H81" s="26"/>
      <c r="I81" s="26"/>
      <c r="J81" s="28">
        <f t="shared" si="4"/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8"/>
    </row>
    <row r="82" spans="1:22" ht="12.75">
      <c r="A82" s="26"/>
      <c r="B82" s="26"/>
      <c r="C82" s="26"/>
      <c r="D82" s="26"/>
      <c r="E82" s="26"/>
      <c r="F82" s="26"/>
      <c r="G82" s="26"/>
      <c r="H82" s="26"/>
      <c r="I82" s="26"/>
      <c r="J82" s="28">
        <f t="shared" si="4"/>
        <v>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8"/>
    </row>
    <row r="83" spans="1:22" ht="12.75">
      <c r="A83" s="26"/>
      <c r="B83" s="26"/>
      <c r="C83" s="26"/>
      <c r="D83" s="26"/>
      <c r="E83" s="26"/>
      <c r="F83" s="26"/>
      <c r="G83" s="26"/>
      <c r="H83" s="26"/>
      <c r="I83" s="26"/>
      <c r="J83" s="28">
        <f t="shared" si="4"/>
        <v>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8"/>
    </row>
    <row r="84" spans="1:22" ht="12.75">
      <c r="A84" s="26"/>
      <c r="B84" s="26"/>
      <c r="C84" s="26"/>
      <c r="D84" s="26"/>
      <c r="E84" s="26"/>
      <c r="F84" s="26"/>
      <c r="G84" s="26"/>
      <c r="H84" s="26"/>
      <c r="I84" s="26"/>
      <c r="J84" s="28">
        <f t="shared" si="4"/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8"/>
    </row>
    <row r="85" spans="1:22" ht="12.75">
      <c r="A85" s="26"/>
      <c r="B85" s="26"/>
      <c r="C85" s="26"/>
      <c r="D85" s="26"/>
      <c r="E85" s="26"/>
      <c r="F85" s="26"/>
      <c r="G85" s="26"/>
      <c r="H85" s="26"/>
      <c r="I85" s="26"/>
      <c r="J85" s="28">
        <f t="shared" si="4"/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8"/>
    </row>
    <row r="86" spans="1:22" ht="12.75">
      <c r="A86" s="26"/>
      <c r="B86" s="26"/>
      <c r="C86" s="26"/>
      <c r="D86" s="26"/>
      <c r="E86" s="26"/>
      <c r="F86" s="26"/>
      <c r="G86" s="26"/>
      <c r="H86" s="26"/>
      <c r="I86" s="26"/>
      <c r="J86" s="28">
        <f t="shared" si="4"/>
        <v>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8"/>
    </row>
    <row r="87" spans="1:22" ht="12.75">
      <c r="A87" s="26"/>
      <c r="B87" s="26"/>
      <c r="C87" s="26"/>
      <c r="D87" s="26"/>
      <c r="E87" s="26"/>
      <c r="F87" s="26"/>
      <c r="G87" s="26"/>
      <c r="H87" s="26"/>
      <c r="I87" s="26"/>
      <c r="J87" s="28">
        <f t="shared" si="4"/>
        <v>0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8"/>
    </row>
    <row r="88" spans="1:22" ht="12.75">
      <c r="A88" s="26"/>
      <c r="B88" s="26"/>
      <c r="C88" s="26"/>
      <c r="D88" s="26"/>
      <c r="E88" s="26"/>
      <c r="F88" s="26"/>
      <c r="G88" s="26"/>
      <c r="H88" s="26"/>
      <c r="I88" s="26"/>
      <c r="J88" s="28">
        <f t="shared" si="4"/>
        <v>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8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8">
        <f t="shared" si="4"/>
        <v>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8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8">
        <f t="shared" si="4"/>
        <v>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8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8">
        <f t="shared" si="4"/>
        <v>0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8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8">
        <f t="shared" si="4"/>
        <v>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8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8">
        <f t="shared" si="4"/>
        <v>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8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8">
        <f t="shared" si="4"/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8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8">
        <f t="shared" si="4"/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8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8">
        <f t="shared" si="4"/>
        <v>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8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8">
        <f t="shared" si="4"/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8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8">
        <f t="shared" si="4"/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8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8">
        <f t="shared" si="4"/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8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8">
        <f t="shared" si="4"/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8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8">
        <f t="shared" si="4"/>
        <v>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8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8">
        <f t="shared" si="4"/>
        <v>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8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8">
        <f t="shared" si="4"/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8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8">
        <f t="shared" si="4"/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8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8">
        <f t="shared" si="4"/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8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8">
        <f t="shared" si="4"/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8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8">
        <f t="shared" si="4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8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8">
        <f t="shared" si="4"/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8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8">
        <f t="shared" si="4"/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8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8">
        <f t="shared" si="4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8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8">
        <f t="shared" si="4"/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8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8">
        <f t="shared" si="4"/>
        <v>0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8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8">
        <f t="shared" si="4"/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8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8">
        <f t="shared" si="4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8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8">
        <f t="shared" si="4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8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8">
        <f t="shared" si="4"/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8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8">
        <f t="shared" si="4"/>
        <v>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8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8">
        <f t="shared" si="4"/>
        <v>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8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8">
        <f t="shared" si="4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8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8">
        <f t="shared" si="4"/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8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8">
        <f t="shared" si="4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8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8">
        <f t="shared" si="4"/>
        <v>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8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8">
        <f t="shared" si="4"/>
        <v>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8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8">
        <f t="shared" si="4"/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8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8">
        <f t="shared" si="4"/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8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8">
        <f t="shared" si="4"/>
        <v>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8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8">
        <f t="shared" si="4"/>
        <v>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8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8">
        <f t="shared" si="4"/>
        <v>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8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8">
        <f t="shared" si="4"/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8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8">
        <f t="shared" si="4"/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8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8">
        <f t="shared" si="4"/>
        <v>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8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8">
        <f t="shared" si="4"/>
        <v>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8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8">
        <f aca="true" t="shared" si="5" ref="J133:J150">F133+H133</f>
        <v>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8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8">
        <f t="shared" si="5"/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8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8">
        <f t="shared" si="5"/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8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8">
        <f t="shared" si="5"/>
        <v>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8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8">
        <f t="shared" si="5"/>
        <v>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8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8">
        <f t="shared" si="5"/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8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8">
        <f t="shared" si="5"/>
        <v>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8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8">
        <f t="shared" si="5"/>
        <v>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8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8">
        <f t="shared" si="5"/>
        <v>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8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8">
        <f t="shared" si="5"/>
        <v>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8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8">
        <f t="shared" si="5"/>
        <v>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8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8">
        <f t="shared" si="5"/>
        <v>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8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8">
        <f t="shared" si="5"/>
        <v>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8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8">
        <f t="shared" si="5"/>
        <v>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8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8">
        <f t="shared" si="5"/>
        <v>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8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8">
        <f t="shared" si="5"/>
        <v>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8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8">
        <f t="shared" si="5"/>
        <v>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8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8">
        <f t="shared" si="5"/>
        <v>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8"/>
    </row>
    <row r="151" spans="13:22" ht="12.75">
      <c r="M151" s="26"/>
      <c r="N151" s="26"/>
      <c r="O151" s="26"/>
      <c r="P151" s="26"/>
      <c r="Q151" s="26"/>
      <c r="R151" s="26"/>
      <c r="S151" s="26"/>
      <c r="T151" s="26"/>
      <c r="U151" s="26"/>
      <c r="V151" s="28"/>
    </row>
    <row r="152" ht="12.75">
      <c r="V152" s="28"/>
    </row>
    <row r="153" ht="12.75">
      <c r="V153" s="28"/>
    </row>
    <row r="154" ht="12.75">
      <c r="V154" s="28"/>
    </row>
  </sheetData>
  <sheetProtection selectLockedCells="1" selectUnlockedCells="1"/>
  <mergeCells count="2">
    <mergeCell ref="F2:J2"/>
    <mergeCell ref="K2:K3"/>
  </mergeCells>
  <conditionalFormatting sqref="K1:K2">
    <cfRule type="cellIs" priority="1" dxfId="0" operator="equal" stopIfTrue="1">
      <formula>0</formula>
    </cfRule>
  </conditionalFormatting>
  <conditionalFormatting sqref="J1:J3">
    <cfRule type="cellIs" priority="2" dxfId="0" operator="equal" stopIfTrue="1">
      <formula>0</formula>
    </cfRule>
  </conditionalFormatting>
  <conditionalFormatting sqref="J4:J150">
    <cfRule type="cellIs" priority="3" dxfId="0" operator="equal" stopIfTrue="1">
      <formula>0</formula>
    </cfRule>
  </conditionalFormatting>
  <conditionalFormatting sqref="V5:V37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3"/>
  <sheetViews>
    <sheetView zoomScale="90" zoomScaleNormal="90" workbookViewId="0" topLeftCell="A1">
      <selection activeCell="E40" sqref="E40"/>
    </sheetView>
  </sheetViews>
  <sheetFormatPr defaultColWidth="11.421875" defaultRowHeight="12.75"/>
  <cols>
    <col min="1" max="1" width="10.7109375" style="1" customWidth="1"/>
    <col min="2" max="2" width="17.28125" style="1" customWidth="1"/>
    <col min="3" max="3" width="26.57421875" style="1" customWidth="1"/>
    <col min="4" max="5" width="10.7109375" style="1" customWidth="1"/>
    <col min="6" max="6" width="8.57421875" style="1" customWidth="1"/>
    <col min="7" max="7" width="4.140625" style="1" customWidth="1"/>
    <col min="8" max="8" width="8.28125" style="1" customWidth="1"/>
    <col min="9" max="9" width="4.28125" style="1" customWidth="1"/>
    <col min="10" max="10" width="6.140625" style="1" customWidth="1"/>
    <col min="11" max="11" width="10.7109375" style="1" customWidth="1"/>
    <col min="12" max="12" width="3.421875" style="1" customWidth="1"/>
    <col min="13" max="13" width="6.7109375" style="1" customWidth="1"/>
    <col min="14" max="14" width="5.00390625" style="1" customWidth="1"/>
    <col min="15" max="15" width="16.57421875" style="1" customWidth="1"/>
    <col min="16" max="16" width="20.8515625" style="1" customWidth="1"/>
    <col min="17" max="17" width="19.8515625" style="1" customWidth="1"/>
    <col min="18" max="19" width="20.28125" style="1" customWidth="1"/>
    <col min="20" max="16384" width="10.7109375" style="1" customWidth="1"/>
  </cols>
  <sheetData>
    <row r="1" spans="1:22" ht="12.75">
      <c r="A1" s="5" t="s">
        <v>81</v>
      </c>
      <c r="B1" s="6"/>
      <c r="C1" s="7" t="s">
        <v>144</v>
      </c>
      <c r="D1" s="8"/>
      <c r="E1" s="8"/>
      <c r="F1" s="8"/>
      <c r="G1" s="8"/>
      <c r="H1" s="8"/>
      <c r="I1" s="9"/>
      <c r="J1" s="10"/>
      <c r="K1" s="11"/>
      <c r="L1" s="29"/>
      <c r="M1" s="13" t="s">
        <v>145</v>
      </c>
      <c r="N1" s="8"/>
      <c r="O1" s="14"/>
      <c r="P1" s="6"/>
      <c r="Q1" s="6"/>
      <c r="R1" s="6"/>
      <c r="S1" s="6"/>
      <c r="T1" s="8"/>
      <c r="U1" s="8"/>
      <c r="V1" s="8"/>
    </row>
    <row r="2" spans="1:22" ht="22.5" customHeight="1">
      <c r="A2" s="15"/>
      <c r="B2" s="16"/>
      <c r="C2" s="16"/>
      <c r="D2" s="9"/>
      <c r="E2" s="9"/>
      <c r="F2" s="17" t="s">
        <v>21</v>
      </c>
      <c r="G2" s="17"/>
      <c r="H2" s="17"/>
      <c r="I2" s="17"/>
      <c r="J2" s="17"/>
      <c r="K2" s="30" t="s">
        <v>22</v>
      </c>
      <c r="L2" s="29"/>
      <c r="M2" s="19" t="s">
        <v>23</v>
      </c>
      <c r="N2" s="9"/>
      <c r="O2" s="20"/>
      <c r="P2" s="16"/>
      <c r="Q2" s="16"/>
      <c r="R2" s="16"/>
      <c r="S2" s="16"/>
      <c r="T2" s="9"/>
      <c r="U2" s="9"/>
      <c r="V2" s="9"/>
    </row>
    <row r="3" spans="1:22" ht="12.75">
      <c r="A3" s="21" t="s">
        <v>2</v>
      </c>
      <c r="B3" s="21" t="s">
        <v>24</v>
      </c>
      <c r="C3" s="21" t="s">
        <v>25</v>
      </c>
      <c r="D3" s="22" t="s">
        <v>26</v>
      </c>
      <c r="E3" s="22" t="s">
        <v>27</v>
      </c>
      <c r="F3" s="23" t="s">
        <v>28</v>
      </c>
      <c r="G3" s="24" t="s">
        <v>29</v>
      </c>
      <c r="H3" s="23" t="s">
        <v>30</v>
      </c>
      <c r="I3" s="24" t="s">
        <v>29</v>
      </c>
      <c r="J3" s="31" t="s">
        <v>31</v>
      </c>
      <c r="K3" s="30"/>
      <c r="L3" s="12"/>
      <c r="M3" s="21" t="s">
        <v>32</v>
      </c>
      <c r="N3" s="21" t="s">
        <v>2</v>
      </c>
      <c r="O3" s="21" t="s">
        <v>33</v>
      </c>
      <c r="P3" s="21" t="s">
        <v>34</v>
      </c>
      <c r="Q3" s="21" t="s">
        <v>35</v>
      </c>
      <c r="R3" s="21" t="s">
        <v>36</v>
      </c>
      <c r="S3" s="21" t="s">
        <v>37</v>
      </c>
      <c r="T3" s="22" t="s">
        <v>38</v>
      </c>
      <c r="U3" s="22" t="s">
        <v>39</v>
      </c>
      <c r="V3" s="32" t="s">
        <v>40</v>
      </c>
    </row>
    <row r="4" spans="1:22" ht="12.75">
      <c r="A4" s="26">
        <v>8</v>
      </c>
      <c r="B4" s="26" t="s">
        <v>60</v>
      </c>
      <c r="C4" s="26" t="s">
        <v>88</v>
      </c>
      <c r="D4" s="26">
        <v>1977</v>
      </c>
      <c r="E4" s="26">
        <v>45188098</v>
      </c>
      <c r="F4" s="26">
        <v>267</v>
      </c>
      <c r="G4" s="26"/>
      <c r="H4" s="26">
        <f>92+93+91</f>
        <v>276</v>
      </c>
      <c r="I4" s="26"/>
      <c r="J4" s="28">
        <f aca="true" t="shared" si="0" ref="J4:J28">F4+H4</f>
        <v>543</v>
      </c>
      <c r="K4" s="26"/>
      <c r="L4" s="26"/>
      <c r="M4" s="26"/>
      <c r="N4" s="26">
        <v>8</v>
      </c>
      <c r="O4" s="26" t="s">
        <v>60</v>
      </c>
      <c r="P4" s="26" t="s">
        <v>120</v>
      </c>
      <c r="Q4" s="26" t="s">
        <v>96</v>
      </c>
      <c r="R4" s="26" t="s">
        <v>104</v>
      </c>
      <c r="S4" s="26" t="s">
        <v>121</v>
      </c>
      <c r="T4" s="26">
        <f>260+259+241</f>
        <v>760</v>
      </c>
      <c r="U4" s="26">
        <f>274+271+270</f>
        <v>815</v>
      </c>
      <c r="V4" s="28">
        <f>T4+U4</f>
        <v>1575</v>
      </c>
    </row>
    <row r="5" spans="1:22" ht="12.75">
      <c r="A5" s="26">
        <v>8</v>
      </c>
      <c r="B5" s="26" t="s">
        <v>60</v>
      </c>
      <c r="C5" s="26" t="s">
        <v>104</v>
      </c>
      <c r="D5" s="26">
        <v>1958</v>
      </c>
      <c r="E5" s="26">
        <v>66736775</v>
      </c>
      <c r="F5" s="26">
        <f>89+84+87</f>
        <v>260</v>
      </c>
      <c r="G5" s="26">
        <v>1</v>
      </c>
      <c r="H5" s="26">
        <f>96+89+89</f>
        <v>274</v>
      </c>
      <c r="I5" s="26">
        <v>1</v>
      </c>
      <c r="J5" s="28">
        <f t="shared" si="0"/>
        <v>534</v>
      </c>
      <c r="K5" s="26"/>
      <c r="L5" s="26"/>
      <c r="M5" s="26"/>
      <c r="N5" s="26">
        <v>8</v>
      </c>
      <c r="O5" s="26" t="s">
        <v>110</v>
      </c>
      <c r="P5" s="26" t="s">
        <v>146</v>
      </c>
      <c r="Q5" s="26" t="s">
        <v>147</v>
      </c>
      <c r="R5" s="26" t="s">
        <v>148</v>
      </c>
      <c r="S5" s="26" t="s">
        <v>149</v>
      </c>
      <c r="T5" s="26">
        <f>254+238+229</f>
        <v>721</v>
      </c>
      <c r="U5" s="26">
        <f>261+249+243</f>
        <v>753</v>
      </c>
      <c r="V5" s="28">
        <f>T5+U5</f>
        <v>1474</v>
      </c>
    </row>
    <row r="6" spans="1:22" ht="12.75">
      <c r="A6" s="26">
        <v>8</v>
      </c>
      <c r="B6" s="26" t="s">
        <v>76</v>
      </c>
      <c r="C6" s="26" t="s">
        <v>150</v>
      </c>
      <c r="D6" s="26">
        <v>1965</v>
      </c>
      <c r="E6" s="26">
        <v>66742461</v>
      </c>
      <c r="F6" s="26">
        <f>84+81+88</f>
        <v>253</v>
      </c>
      <c r="G6" s="26">
        <v>1</v>
      </c>
      <c r="H6" s="26">
        <f>92+93+88</f>
        <v>273</v>
      </c>
      <c r="I6" s="26">
        <v>1</v>
      </c>
      <c r="J6" s="28">
        <f t="shared" si="0"/>
        <v>526</v>
      </c>
      <c r="K6" s="26"/>
      <c r="L6" s="26"/>
      <c r="M6" s="26"/>
      <c r="N6" s="26">
        <v>8</v>
      </c>
      <c r="O6" s="26" t="s">
        <v>76</v>
      </c>
      <c r="P6" s="26" t="s">
        <v>151</v>
      </c>
      <c r="Q6" s="26" t="s">
        <v>150</v>
      </c>
      <c r="R6" s="26" t="s">
        <v>152</v>
      </c>
      <c r="S6" s="26"/>
      <c r="T6" s="26">
        <f>253+238+217</f>
        <v>708</v>
      </c>
      <c r="U6" s="26">
        <f>273+242+219</f>
        <v>734</v>
      </c>
      <c r="V6" s="28">
        <f>T6+U6</f>
        <v>1442</v>
      </c>
    </row>
    <row r="7" spans="1:22" ht="12.75">
      <c r="A7" s="26">
        <v>8</v>
      </c>
      <c r="B7" s="26" t="s">
        <v>60</v>
      </c>
      <c r="C7" s="26" t="s">
        <v>121</v>
      </c>
      <c r="D7" s="26">
        <v>1996</v>
      </c>
      <c r="E7" s="26">
        <v>47090540</v>
      </c>
      <c r="F7" s="26">
        <f>73+79+70</f>
        <v>222</v>
      </c>
      <c r="G7" s="26">
        <v>1</v>
      </c>
      <c r="H7" s="26">
        <f>89+91+91</f>
        <v>271</v>
      </c>
      <c r="I7" s="26">
        <v>1</v>
      </c>
      <c r="J7" s="28">
        <f t="shared" si="0"/>
        <v>493</v>
      </c>
      <c r="K7" s="26"/>
      <c r="L7" s="26"/>
      <c r="M7" s="26"/>
      <c r="N7" s="26">
        <v>8</v>
      </c>
      <c r="O7" s="26" t="s">
        <v>105</v>
      </c>
      <c r="P7" s="26" t="s">
        <v>108</v>
      </c>
      <c r="Q7" s="26" t="s">
        <v>107</v>
      </c>
      <c r="R7" s="26" t="s">
        <v>109</v>
      </c>
      <c r="S7" s="26" t="s">
        <v>106</v>
      </c>
      <c r="T7" s="26">
        <f>234+233+211</f>
        <v>678</v>
      </c>
      <c r="U7" s="26"/>
      <c r="V7" s="28">
        <f>T7+U7</f>
        <v>678</v>
      </c>
    </row>
    <row r="8" spans="1:22" ht="12.75">
      <c r="A8" s="26">
        <v>8</v>
      </c>
      <c r="B8" s="26" t="s">
        <v>60</v>
      </c>
      <c r="C8" s="26" t="s">
        <v>120</v>
      </c>
      <c r="D8" s="26">
        <v>1980</v>
      </c>
      <c r="E8" s="26">
        <v>46175915</v>
      </c>
      <c r="F8" s="26">
        <f>85+88+86</f>
        <v>259</v>
      </c>
      <c r="G8" s="26">
        <v>1</v>
      </c>
      <c r="H8" s="26">
        <f>90+90+90</f>
        <v>270</v>
      </c>
      <c r="I8" s="26">
        <v>1</v>
      </c>
      <c r="J8" s="28">
        <f t="shared" si="0"/>
        <v>529</v>
      </c>
      <c r="K8" s="26"/>
      <c r="L8" s="26"/>
      <c r="M8" s="26"/>
      <c r="N8" s="26">
        <v>8</v>
      </c>
      <c r="O8" s="26" t="s">
        <v>116</v>
      </c>
      <c r="P8" s="26" t="s">
        <v>117</v>
      </c>
      <c r="Q8" s="26" t="s">
        <v>119</v>
      </c>
      <c r="R8" s="26" t="s">
        <v>118</v>
      </c>
      <c r="S8" s="26"/>
      <c r="T8" s="26">
        <f>218+205</f>
        <v>423</v>
      </c>
      <c r="U8" s="26"/>
      <c r="V8" s="28">
        <f>T8+U8</f>
        <v>423</v>
      </c>
    </row>
    <row r="9" spans="1:22" ht="12.75">
      <c r="A9" s="26">
        <v>8</v>
      </c>
      <c r="B9" s="26" t="s">
        <v>110</v>
      </c>
      <c r="C9" s="26" t="s">
        <v>148</v>
      </c>
      <c r="D9" s="26">
        <v>1982</v>
      </c>
      <c r="E9" s="26">
        <v>44159566</v>
      </c>
      <c r="F9" s="26">
        <v>227</v>
      </c>
      <c r="G9" s="26">
        <v>1</v>
      </c>
      <c r="H9" s="26">
        <f>86+81+94</f>
        <v>261</v>
      </c>
      <c r="I9" s="26">
        <v>1</v>
      </c>
      <c r="J9" s="28">
        <f t="shared" si="0"/>
        <v>488</v>
      </c>
      <c r="K9" s="26"/>
      <c r="L9" s="26"/>
      <c r="M9" s="26"/>
      <c r="N9" s="36">
        <v>52</v>
      </c>
      <c r="O9" s="26" t="s">
        <v>153</v>
      </c>
      <c r="P9" s="26" t="s">
        <v>154</v>
      </c>
      <c r="Q9" s="26" t="s">
        <v>155</v>
      </c>
      <c r="R9" s="26" t="s">
        <v>156</v>
      </c>
      <c r="S9" s="26" t="s">
        <v>157</v>
      </c>
      <c r="T9" s="37">
        <f>275+263+236</f>
        <v>774</v>
      </c>
      <c r="U9" s="26"/>
      <c r="V9" s="28">
        <f aca="true" t="shared" si="1" ref="V9:V36">T9+U9</f>
        <v>774</v>
      </c>
    </row>
    <row r="10" spans="1:22" ht="12.75">
      <c r="A10" s="26">
        <v>8</v>
      </c>
      <c r="B10" s="26" t="s">
        <v>60</v>
      </c>
      <c r="C10" s="26" t="s">
        <v>95</v>
      </c>
      <c r="D10" s="26">
        <v>1999</v>
      </c>
      <c r="E10" s="26">
        <v>4726767</v>
      </c>
      <c r="F10" s="26">
        <f>87+84+87</f>
        <v>258</v>
      </c>
      <c r="G10" s="26"/>
      <c r="H10" s="26">
        <f>87+80+86</f>
        <v>253</v>
      </c>
      <c r="I10" s="26"/>
      <c r="J10" s="28">
        <f t="shared" si="0"/>
        <v>511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>
        <f t="shared" si="1"/>
        <v>0</v>
      </c>
    </row>
    <row r="11" spans="1:22" ht="12.75">
      <c r="A11" s="26">
        <v>8</v>
      </c>
      <c r="B11" s="26" t="s">
        <v>110</v>
      </c>
      <c r="C11" s="26" t="s">
        <v>147</v>
      </c>
      <c r="D11" s="26">
        <v>1963</v>
      </c>
      <c r="E11" s="26">
        <v>47090134</v>
      </c>
      <c r="F11" s="26">
        <f>87+88+79</f>
        <v>254</v>
      </c>
      <c r="G11" s="26">
        <v>1</v>
      </c>
      <c r="H11" s="26">
        <f>90+83+76</f>
        <v>249</v>
      </c>
      <c r="I11" s="26">
        <v>1</v>
      </c>
      <c r="J11" s="28">
        <f t="shared" si="0"/>
        <v>503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>
        <f t="shared" si="1"/>
        <v>0</v>
      </c>
    </row>
    <row r="12" spans="1:22" ht="12.75">
      <c r="A12" s="26">
        <v>8</v>
      </c>
      <c r="B12" s="26" t="s">
        <v>110</v>
      </c>
      <c r="C12" s="26" t="s">
        <v>149</v>
      </c>
      <c r="D12" s="26">
        <v>1968</v>
      </c>
      <c r="E12" s="26">
        <v>53156501</v>
      </c>
      <c r="F12" s="26">
        <f>73+83+82</f>
        <v>238</v>
      </c>
      <c r="G12" s="26">
        <v>1</v>
      </c>
      <c r="H12" s="26">
        <f>79+84+80</f>
        <v>243</v>
      </c>
      <c r="I12" s="26">
        <v>1</v>
      </c>
      <c r="J12" s="28">
        <f t="shared" si="0"/>
        <v>481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>
        <f t="shared" si="1"/>
        <v>0</v>
      </c>
    </row>
    <row r="13" spans="1:22" ht="12.75">
      <c r="A13" s="26">
        <v>8</v>
      </c>
      <c r="B13" s="26" t="s">
        <v>76</v>
      </c>
      <c r="C13" s="26" t="s">
        <v>152</v>
      </c>
      <c r="D13" s="26">
        <v>1965</v>
      </c>
      <c r="E13" s="26">
        <v>66741644</v>
      </c>
      <c r="F13" s="26">
        <f>80+80+78</f>
        <v>238</v>
      </c>
      <c r="G13" s="26">
        <v>1</v>
      </c>
      <c r="H13" s="26">
        <f>77+85+80</f>
        <v>242</v>
      </c>
      <c r="I13" s="26">
        <v>1</v>
      </c>
      <c r="J13" s="28">
        <f t="shared" si="0"/>
        <v>480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>
        <f t="shared" si="1"/>
        <v>0</v>
      </c>
    </row>
    <row r="14" spans="1:22" ht="12.75">
      <c r="A14" s="26">
        <v>8</v>
      </c>
      <c r="B14" s="26" t="s">
        <v>60</v>
      </c>
      <c r="C14" s="26" t="s">
        <v>96</v>
      </c>
      <c r="D14" s="26">
        <v>1957</v>
      </c>
      <c r="E14" s="26">
        <v>45189476</v>
      </c>
      <c r="F14" s="26">
        <f>79+81+81</f>
        <v>241</v>
      </c>
      <c r="G14" s="26">
        <v>1</v>
      </c>
      <c r="H14" s="26">
        <f>77+78+85</f>
        <v>240</v>
      </c>
      <c r="I14" s="26">
        <v>1</v>
      </c>
      <c r="J14" s="28">
        <f t="shared" si="0"/>
        <v>481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>
        <f t="shared" si="1"/>
        <v>0</v>
      </c>
    </row>
    <row r="15" spans="1:22" ht="12.75">
      <c r="A15" s="26">
        <v>8</v>
      </c>
      <c r="B15" s="26" t="s">
        <v>110</v>
      </c>
      <c r="C15" s="26" t="s">
        <v>146</v>
      </c>
      <c r="D15" s="26">
        <v>1973</v>
      </c>
      <c r="E15" s="26">
        <v>66740152</v>
      </c>
      <c r="F15" s="26">
        <f>69+87+73</f>
        <v>229</v>
      </c>
      <c r="G15" s="26">
        <v>1</v>
      </c>
      <c r="H15" s="26">
        <f>77+78+70</f>
        <v>225</v>
      </c>
      <c r="I15" s="26">
        <v>1</v>
      </c>
      <c r="J15" s="28">
        <f t="shared" si="0"/>
        <v>454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8">
        <f t="shared" si="1"/>
        <v>0</v>
      </c>
    </row>
    <row r="16" spans="1:22" ht="12.75">
      <c r="A16" s="26">
        <v>8</v>
      </c>
      <c r="B16" s="26" t="s">
        <v>76</v>
      </c>
      <c r="C16" s="26" t="s">
        <v>151</v>
      </c>
      <c r="D16" s="26">
        <v>1973</v>
      </c>
      <c r="E16" s="26">
        <v>66740558</v>
      </c>
      <c r="F16" s="26">
        <f>67+78+72</f>
        <v>217</v>
      </c>
      <c r="G16" s="26">
        <v>1</v>
      </c>
      <c r="H16" s="26">
        <f>73+72+74</f>
        <v>219</v>
      </c>
      <c r="I16" s="26">
        <v>1</v>
      </c>
      <c r="J16" s="28">
        <f t="shared" si="0"/>
        <v>436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>
        <f t="shared" si="1"/>
        <v>0</v>
      </c>
    </row>
    <row r="17" spans="1:22" ht="12.75">
      <c r="A17" s="26">
        <v>8</v>
      </c>
      <c r="B17" s="26" t="s">
        <v>60</v>
      </c>
      <c r="C17" s="26" t="s">
        <v>97</v>
      </c>
      <c r="D17" s="26">
        <v>1985</v>
      </c>
      <c r="E17" s="26">
        <v>66742577</v>
      </c>
      <c r="F17" s="26">
        <f>79+65+74</f>
        <v>218</v>
      </c>
      <c r="G17" s="26"/>
      <c r="H17" s="26">
        <f>66+74+70</f>
        <v>210</v>
      </c>
      <c r="I17" s="26"/>
      <c r="J17" s="28">
        <f t="shared" si="0"/>
        <v>428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>
        <f t="shared" si="1"/>
        <v>0</v>
      </c>
    </row>
    <row r="18" spans="1:22" ht="12.75">
      <c r="A18" s="26">
        <v>8</v>
      </c>
      <c r="B18" s="26" t="s">
        <v>124</v>
      </c>
      <c r="C18" s="26" t="s">
        <v>109</v>
      </c>
      <c r="D18" s="26">
        <v>1999</v>
      </c>
      <c r="E18" s="26">
        <v>50207140</v>
      </c>
      <c r="F18" s="26">
        <v>234</v>
      </c>
      <c r="G18" s="26">
        <v>1</v>
      </c>
      <c r="H18" s="26"/>
      <c r="I18" s="26"/>
      <c r="J18" s="28">
        <f t="shared" si="0"/>
        <v>234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>
        <f t="shared" si="1"/>
        <v>0</v>
      </c>
    </row>
    <row r="19" spans="1:22" ht="12.75">
      <c r="A19" s="26">
        <v>8</v>
      </c>
      <c r="B19" s="26" t="s">
        <v>124</v>
      </c>
      <c r="C19" s="26" t="s">
        <v>107</v>
      </c>
      <c r="D19" s="26">
        <v>1978</v>
      </c>
      <c r="E19" s="26">
        <v>66740109</v>
      </c>
      <c r="F19" s="26">
        <v>233</v>
      </c>
      <c r="G19" s="26">
        <v>1</v>
      </c>
      <c r="H19" s="26"/>
      <c r="I19" s="26"/>
      <c r="J19" s="28">
        <f t="shared" si="0"/>
        <v>233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8">
        <f t="shared" si="1"/>
        <v>0</v>
      </c>
    </row>
    <row r="20" spans="1:22" ht="12.75">
      <c r="A20" s="26">
        <v>8</v>
      </c>
      <c r="B20" s="26" t="s">
        <v>124</v>
      </c>
      <c r="C20" s="26" t="s">
        <v>119</v>
      </c>
      <c r="D20" s="26">
        <v>1971</v>
      </c>
      <c r="E20" s="26">
        <v>50207141</v>
      </c>
      <c r="F20" s="26">
        <f>69+80+69</f>
        <v>218</v>
      </c>
      <c r="G20" s="26">
        <v>2</v>
      </c>
      <c r="H20" s="26"/>
      <c r="I20" s="26"/>
      <c r="J20" s="28">
        <f t="shared" si="0"/>
        <v>218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8">
        <f t="shared" si="1"/>
        <v>0</v>
      </c>
    </row>
    <row r="21" spans="1:22" ht="12.75">
      <c r="A21" s="26">
        <v>8</v>
      </c>
      <c r="B21" s="26" t="s">
        <v>124</v>
      </c>
      <c r="C21" s="26" t="s">
        <v>108</v>
      </c>
      <c r="D21" s="26">
        <v>1966</v>
      </c>
      <c r="E21" s="26">
        <v>6020985</v>
      </c>
      <c r="F21" s="26">
        <v>211</v>
      </c>
      <c r="G21" s="26">
        <v>1</v>
      </c>
      <c r="H21" s="26"/>
      <c r="I21" s="26"/>
      <c r="J21" s="28">
        <f t="shared" si="0"/>
        <v>211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8">
        <f t="shared" si="1"/>
        <v>0</v>
      </c>
    </row>
    <row r="22" spans="1:22" ht="12.75">
      <c r="A22" s="26">
        <v>8</v>
      </c>
      <c r="B22" s="26" t="s">
        <v>124</v>
      </c>
      <c r="C22" s="26" t="s">
        <v>117</v>
      </c>
      <c r="D22" s="26">
        <v>1984</v>
      </c>
      <c r="E22" s="26">
        <v>66739298</v>
      </c>
      <c r="F22" s="26">
        <v>205</v>
      </c>
      <c r="G22" s="26">
        <v>2</v>
      </c>
      <c r="H22" s="26"/>
      <c r="I22" s="26"/>
      <c r="J22" s="28">
        <f t="shared" si="0"/>
        <v>205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8">
        <f t="shared" si="1"/>
        <v>0</v>
      </c>
    </row>
    <row r="23" spans="1:22" ht="12.75">
      <c r="A23" s="26">
        <v>8</v>
      </c>
      <c r="B23" s="26" t="s">
        <v>124</v>
      </c>
      <c r="C23" s="26" t="s">
        <v>106</v>
      </c>
      <c r="D23" s="26">
        <v>1971</v>
      </c>
      <c r="E23" s="26">
        <v>40188460</v>
      </c>
      <c r="F23" s="26">
        <v>187</v>
      </c>
      <c r="G23" s="26">
        <v>1</v>
      </c>
      <c r="H23" s="26"/>
      <c r="I23" s="26"/>
      <c r="J23" s="28">
        <f t="shared" si="0"/>
        <v>187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8">
        <f t="shared" si="1"/>
        <v>0</v>
      </c>
    </row>
    <row r="24" spans="1:22" ht="12.75">
      <c r="A24" s="26">
        <v>8</v>
      </c>
      <c r="B24" s="26" t="s">
        <v>124</v>
      </c>
      <c r="C24" s="26" t="s">
        <v>118</v>
      </c>
      <c r="D24" s="26">
        <v>1975</v>
      </c>
      <c r="E24" s="26">
        <v>50256141</v>
      </c>
      <c r="F24" s="33"/>
      <c r="G24" s="26">
        <v>2</v>
      </c>
      <c r="H24" s="26"/>
      <c r="I24" s="26"/>
      <c r="J24" s="28">
        <f t="shared" si="0"/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8">
        <f t="shared" si="1"/>
        <v>0</v>
      </c>
    </row>
    <row r="25" spans="1:22" ht="12.75">
      <c r="A25" s="26">
        <v>52</v>
      </c>
      <c r="B25" s="26" t="s">
        <v>153</v>
      </c>
      <c r="C25" s="26" t="s">
        <v>154</v>
      </c>
      <c r="D25" s="26">
        <v>1962</v>
      </c>
      <c r="E25" s="26">
        <v>59012979</v>
      </c>
      <c r="F25" s="26">
        <v>275</v>
      </c>
      <c r="G25" s="26">
        <v>1</v>
      </c>
      <c r="H25" s="26"/>
      <c r="I25" s="26"/>
      <c r="J25" s="28">
        <f t="shared" si="0"/>
        <v>275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8">
        <f t="shared" si="1"/>
        <v>0</v>
      </c>
    </row>
    <row r="26" spans="1:22" ht="12.75">
      <c r="A26" s="26">
        <v>52</v>
      </c>
      <c r="B26" s="26" t="s">
        <v>153</v>
      </c>
      <c r="C26" s="26" t="s">
        <v>155</v>
      </c>
      <c r="D26" s="26">
        <v>2001</v>
      </c>
      <c r="E26" s="26">
        <v>66645292</v>
      </c>
      <c r="F26" s="26">
        <v>263</v>
      </c>
      <c r="G26" s="26">
        <v>1</v>
      </c>
      <c r="H26" s="26"/>
      <c r="I26" s="26"/>
      <c r="J26" s="28">
        <f t="shared" si="0"/>
        <v>263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8">
        <f t="shared" si="1"/>
        <v>0</v>
      </c>
    </row>
    <row r="27" spans="1:22" ht="12.75">
      <c r="A27" s="26">
        <v>52</v>
      </c>
      <c r="B27" s="26" t="s">
        <v>153</v>
      </c>
      <c r="C27" s="26" t="s">
        <v>156</v>
      </c>
      <c r="D27" s="26">
        <v>2001</v>
      </c>
      <c r="E27" s="26">
        <v>66645132</v>
      </c>
      <c r="F27" s="26">
        <v>236</v>
      </c>
      <c r="G27" s="26">
        <v>1</v>
      </c>
      <c r="H27" s="26"/>
      <c r="I27" s="26"/>
      <c r="J27" s="28">
        <f t="shared" si="0"/>
        <v>236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8">
        <f t="shared" si="1"/>
        <v>0</v>
      </c>
    </row>
    <row r="28" spans="1:22" ht="12.75">
      <c r="A28" s="26">
        <v>52</v>
      </c>
      <c r="B28" s="26" t="s">
        <v>153</v>
      </c>
      <c r="C28" s="26" t="s">
        <v>157</v>
      </c>
      <c r="D28" s="26">
        <v>1966</v>
      </c>
      <c r="E28" s="26">
        <v>66646332</v>
      </c>
      <c r="F28" s="26">
        <v>194</v>
      </c>
      <c r="G28" s="26">
        <v>1</v>
      </c>
      <c r="H28" s="26"/>
      <c r="I28" s="26"/>
      <c r="J28" s="28">
        <f t="shared" si="0"/>
        <v>194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8">
        <f t="shared" si="1"/>
        <v>0</v>
      </c>
    </row>
    <row r="29" spans="1:22" ht="12.75">
      <c r="A29" s="26"/>
      <c r="B29" s="26"/>
      <c r="C29" s="26"/>
      <c r="D29" s="26"/>
      <c r="E29" s="26"/>
      <c r="F29" s="26"/>
      <c r="G29" s="26"/>
      <c r="H29" s="26"/>
      <c r="I29" s="26"/>
      <c r="J29" s="28">
        <f aca="true" t="shared" si="2" ref="J29:J68">F29+H29</f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8">
        <f t="shared" si="1"/>
        <v>0</v>
      </c>
    </row>
    <row r="30" spans="1:22" ht="12.75">
      <c r="A30" s="26"/>
      <c r="B30" s="26"/>
      <c r="C30" s="26"/>
      <c r="D30" s="26"/>
      <c r="E30" s="26"/>
      <c r="F30" s="26"/>
      <c r="G30" s="26"/>
      <c r="H30" s="26"/>
      <c r="I30" s="26"/>
      <c r="J30" s="28">
        <f t="shared" si="2"/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8">
        <f t="shared" si="1"/>
        <v>0</v>
      </c>
    </row>
    <row r="31" spans="1:22" ht="12.75">
      <c r="A31" s="26"/>
      <c r="B31" s="26"/>
      <c r="C31" s="26"/>
      <c r="D31" s="26"/>
      <c r="E31" s="26"/>
      <c r="F31" s="26"/>
      <c r="G31" s="26"/>
      <c r="H31" s="26"/>
      <c r="I31" s="26"/>
      <c r="J31" s="28">
        <f t="shared" si="2"/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>
        <f t="shared" si="1"/>
        <v>0</v>
      </c>
    </row>
    <row r="32" spans="1:22" ht="12.75">
      <c r="A32" s="26"/>
      <c r="B32" s="26"/>
      <c r="C32" s="26"/>
      <c r="D32" s="26"/>
      <c r="E32" s="26"/>
      <c r="F32" s="26"/>
      <c r="G32" s="26"/>
      <c r="H32" s="26"/>
      <c r="I32" s="26"/>
      <c r="J32" s="28">
        <f t="shared" si="2"/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8">
        <f t="shared" si="1"/>
        <v>0</v>
      </c>
    </row>
    <row r="33" spans="1:22" ht="12.75">
      <c r="A33" s="26"/>
      <c r="B33" s="26"/>
      <c r="C33" s="26"/>
      <c r="D33" s="26"/>
      <c r="E33" s="26"/>
      <c r="F33" s="26"/>
      <c r="G33" s="26"/>
      <c r="H33" s="26"/>
      <c r="I33" s="26"/>
      <c r="J33" s="28">
        <f t="shared" si="2"/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8">
        <f t="shared" si="1"/>
        <v>0</v>
      </c>
    </row>
    <row r="34" spans="1:22" ht="12.75">
      <c r="A34" s="26"/>
      <c r="B34" s="26"/>
      <c r="C34" s="26"/>
      <c r="D34" s="26"/>
      <c r="E34" s="26"/>
      <c r="F34" s="26"/>
      <c r="G34" s="26"/>
      <c r="H34" s="26"/>
      <c r="I34" s="26"/>
      <c r="J34" s="28">
        <f t="shared" si="2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8">
        <f t="shared" si="1"/>
        <v>0</v>
      </c>
    </row>
    <row r="35" spans="1:22" ht="12.75">
      <c r="A35" s="26"/>
      <c r="B35" s="26"/>
      <c r="C35" s="26"/>
      <c r="D35" s="26"/>
      <c r="E35" s="26"/>
      <c r="F35" s="26"/>
      <c r="G35" s="26"/>
      <c r="H35" s="26"/>
      <c r="I35" s="26"/>
      <c r="J35" s="28">
        <f t="shared" si="2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8">
        <f t="shared" si="1"/>
        <v>0</v>
      </c>
    </row>
    <row r="36" spans="1:22" ht="12.75">
      <c r="A36" s="26"/>
      <c r="B36" s="26"/>
      <c r="C36" s="26"/>
      <c r="D36" s="26"/>
      <c r="E36" s="26"/>
      <c r="F36" s="26"/>
      <c r="G36" s="26"/>
      <c r="H36" s="26"/>
      <c r="I36" s="26"/>
      <c r="J36" s="28">
        <f t="shared" si="2"/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8">
        <f t="shared" si="1"/>
        <v>0</v>
      </c>
    </row>
    <row r="37" spans="1:22" ht="12.75">
      <c r="A37" s="26"/>
      <c r="B37" s="26"/>
      <c r="C37" s="26"/>
      <c r="D37" s="26"/>
      <c r="E37" s="26"/>
      <c r="F37" s="26"/>
      <c r="G37" s="26"/>
      <c r="H37" s="26"/>
      <c r="I37" s="26"/>
      <c r="J37" s="28">
        <f t="shared" si="2"/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/>
    </row>
    <row r="38" spans="1:22" ht="12.75">
      <c r="A38" s="26"/>
      <c r="B38" s="26"/>
      <c r="C38" s="26"/>
      <c r="D38" s="26"/>
      <c r="E38" s="26"/>
      <c r="F38" s="26"/>
      <c r="G38" s="26"/>
      <c r="H38" s="26"/>
      <c r="I38" s="26"/>
      <c r="J38" s="28">
        <f t="shared" si="2"/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ht="12.75">
      <c r="A39" s="26"/>
      <c r="B39" s="26"/>
      <c r="C39" s="26"/>
      <c r="D39" s="26"/>
      <c r="E39" s="26"/>
      <c r="F39" s="26"/>
      <c r="G39" s="26"/>
      <c r="H39" s="26"/>
      <c r="I39" s="26"/>
      <c r="J39" s="28">
        <f t="shared" si="2"/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ht="12.75">
      <c r="A40" s="26"/>
      <c r="B40" s="26"/>
      <c r="C40" s="26"/>
      <c r="D40" s="26"/>
      <c r="E40" s="26"/>
      <c r="F40" s="26"/>
      <c r="G40" s="26"/>
      <c r="H40" s="26"/>
      <c r="I40" s="26"/>
      <c r="J40" s="28">
        <f t="shared" si="2"/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ht="12.75">
      <c r="A41" s="26"/>
      <c r="B41" s="26"/>
      <c r="C41" s="26"/>
      <c r="D41" s="26"/>
      <c r="E41" s="26"/>
      <c r="F41" s="26"/>
      <c r="G41" s="26"/>
      <c r="H41" s="26"/>
      <c r="I41" s="26"/>
      <c r="J41" s="28">
        <f t="shared" si="2"/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ht="12.75">
      <c r="A42" s="26"/>
      <c r="B42" s="26"/>
      <c r="C42" s="26"/>
      <c r="D42" s="26"/>
      <c r="E42" s="26"/>
      <c r="F42" s="26"/>
      <c r="G42" s="26"/>
      <c r="H42" s="26"/>
      <c r="I42" s="26"/>
      <c r="J42" s="28">
        <f t="shared" si="2"/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ht="12.75">
      <c r="A43" s="26"/>
      <c r="B43" s="26"/>
      <c r="C43" s="26"/>
      <c r="D43" s="26"/>
      <c r="E43" s="26"/>
      <c r="F43" s="26"/>
      <c r="G43" s="26"/>
      <c r="H43" s="26"/>
      <c r="I43" s="26"/>
      <c r="J43" s="28">
        <f t="shared" si="2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ht="12.75">
      <c r="A44" s="26"/>
      <c r="B44" s="26"/>
      <c r="C44" s="26"/>
      <c r="D44" s="26"/>
      <c r="E44" s="26"/>
      <c r="F44" s="26"/>
      <c r="G44" s="26"/>
      <c r="H44" s="26"/>
      <c r="I44" s="26"/>
      <c r="J44" s="28">
        <f t="shared" si="2"/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ht="12.75">
      <c r="A45" s="26"/>
      <c r="B45" s="26"/>
      <c r="C45" s="26"/>
      <c r="D45" s="26"/>
      <c r="E45" s="26"/>
      <c r="F45" s="26"/>
      <c r="G45" s="26"/>
      <c r="H45" s="26"/>
      <c r="I45" s="26"/>
      <c r="J45" s="28">
        <f t="shared" si="2"/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ht="12.75">
      <c r="A46" s="26"/>
      <c r="B46" s="26"/>
      <c r="C46" s="26"/>
      <c r="D46" s="26"/>
      <c r="E46" s="26"/>
      <c r="F46" s="26"/>
      <c r="G46" s="26"/>
      <c r="H46" s="26"/>
      <c r="I46" s="26"/>
      <c r="J46" s="28">
        <f t="shared" si="2"/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ht="12.75">
      <c r="A47" s="26"/>
      <c r="B47" s="26"/>
      <c r="C47" s="26"/>
      <c r="D47" s="26"/>
      <c r="E47" s="26"/>
      <c r="F47" s="26"/>
      <c r="G47" s="26"/>
      <c r="H47" s="26"/>
      <c r="I47" s="26"/>
      <c r="J47" s="28">
        <f t="shared" si="2"/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ht="12.75">
      <c r="A48" s="26"/>
      <c r="B48" s="26"/>
      <c r="C48" s="26"/>
      <c r="D48" s="26"/>
      <c r="E48" s="26"/>
      <c r="F48" s="26"/>
      <c r="G48" s="26"/>
      <c r="H48" s="26"/>
      <c r="I48" s="26"/>
      <c r="J48" s="28">
        <f t="shared" si="2"/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ht="12.75">
      <c r="A49" s="26"/>
      <c r="B49" s="26"/>
      <c r="C49" s="26"/>
      <c r="D49" s="26"/>
      <c r="E49" s="26"/>
      <c r="F49" s="26"/>
      <c r="G49" s="26"/>
      <c r="H49" s="26"/>
      <c r="I49" s="26"/>
      <c r="J49" s="28">
        <f t="shared" si="2"/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ht="12.75">
      <c r="A50" s="26"/>
      <c r="B50" s="26"/>
      <c r="C50" s="26"/>
      <c r="D50" s="26"/>
      <c r="E50" s="26"/>
      <c r="F50" s="26"/>
      <c r="G50" s="26"/>
      <c r="H50" s="26"/>
      <c r="I50" s="26"/>
      <c r="J50" s="28">
        <f t="shared" si="2"/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ht="12.75">
      <c r="A51" s="26"/>
      <c r="B51" s="26"/>
      <c r="C51" s="26"/>
      <c r="D51" s="26"/>
      <c r="E51" s="26"/>
      <c r="F51" s="26"/>
      <c r="G51" s="26"/>
      <c r="H51" s="26"/>
      <c r="I51" s="26"/>
      <c r="J51" s="28">
        <f t="shared" si="2"/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ht="12.75">
      <c r="A52" s="26"/>
      <c r="B52" s="26"/>
      <c r="C52" s="26"/>
      <c r="D52" s="26"/>
      <c r="E52" s="26"/>
      <c r="F52" s="26"/>
      <c r="G52" s="26"/>
      <c r="H52" s="26"/>
      <c r="I52" s="26"/>
      <c r="J52" s="28">
        <f t="shared" si="2"/>
        <v>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8"/>
    </row>
    <row r="53" spans="1:22" ht="12.75">
      <c r="A53" s="26"/>
      <c r="B53" s="26"/>
      <c r="C53" s="26"/>
      <c r="D53" s="26"/>
      <c r="E53" s="26"/>
      <c r="F53" s="26"/>
      <c r="G53" s="26"/>
      <c r="H53" s="26"/>
      <c r="I53" s="26"/>
      <c r="J53" s="28">
        <f t="shared" si="2"/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8"/>
    </row>
    <row r="54" spans="1:22" ht="12.75">
      <c r="A54" s="26"/>
      <c r="B54" s="26"/>
      <c r="C54" s="26"/>
      <c r="D54" s="26"/>
      <c r="E54" s="26"/>
      <c r="F54" s="26"/>
      <c r="G54" s="26"/>
      <c r="H54" s="26"/>
      <c r="I54" s="26"/>
      <c r="J54" s="28">
        <f t="shared" si="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8"/>
    </row>
    <row r="55" spans="1:22" ht="12.75">
      <c r="A55" s="26"/>
      <c r="B55" s="26"/>
      <c r="C55" s="26"/>
      <c r="D55" s="26"/>
      <c r="E55" s="26"/>
      <c r="F55" s="26"/>
      <c r="G55" s="26"/>
      <c r="H55" s="26"/>
      <c r="I55" s="26"/>
      <c r="J55" s="28">
        <f t="shared" si="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8"/>
    </row>
    <row r="56" spans="1:22" ht="12.75">
      <c r="A56" s="26"/>
      <c r="B56" s="26"/>
      <c r="C56" s="26"/>
      <c r="D56" s="26"/>
      <c r="E56" s="26"/>
      <c r="F56" s="26"/>
      <c r="G56" s="26"/>
      <c r="H56" s="26"/>
      <c r="I56" s="26"/>
      <c r="J56" s="28">
        <f t="shared" si="2"/>
        <v>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8"/>
    </row>
    <row r="57" spans="1:22" ht="12.75">
      <c r="A57" s="26"/>
      <c r="B57" s="26"/>
      <c r="C57" s="26"/>
      <c r="D57" s="26"/>
      <c r="E57" s="26"/>
      <c r="F57" s="26"/>
      <c r="G57" s="26"/>
      <c r="H57" s="26"/>
      <c r="I57" s="26"/>
      <c r="J57" s="28">
        <f t="shared" si="2"/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8"/>
    </row>
    <row r="58" spans="1:22" ht="12.75">
      <c r="A58" s="26"/>
      <c r="B58" s="26"/>
      <c r="C58" s="26"/>
      <c r="D58" s="26"/>
      <c r="E58" s="26"/>
      <c r="F58" s="26"/>
      <c r="G58" s="26"/>
      <c r="H58" s="26"/>
      <c r="I58" s="26"/>
      <c r="J58" s="28">
        <f t="shared" si="2"/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8"/>
    </row>
    <row r="59" spans="1:22" ht="12.75">
      <c r="A59" s="26"/>
      <c r="B59" s="26"/>
      <c r="C59" s="26"/>
      <c r="D59" s="26"/>
      <c r="E59" s="26"/>
      <c r="F59" s="26"/>
      <c r="G59" s="26"/>
      <c r="H59" s="26"/>
      <c r="I59" s="26"/>
      <c r="J59" s="28">
        <f t="shared" si="2"/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8"/>
    </row>
    <row r="60" spans="1:22" ht="12.75">
      <c r="A60" s="26"/>
      <c r="B60" s="26"/>
      <c r="C60" s="26"/>
      <c r="D60" s="26"/>
      <c r="E60" s="26"/>
      <c r="F60" s="26"/>
      <c r="G60" s="26"/>
      <c r="H60" s="26"/>
      <c r="I60" s="26"/>
      <c r="J60" s="28">
        <f t="shared" si="2"/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8"/>
    </row>
    <row r="61" spans="1:22" ht="12.75">
      <c r="A61" s="26"/>
      <c r="B61" s="26"/>
      <c r="C61" s="26"/>
      <c r="D61" s="26"/>
      <c r="E61" s="26"/>
      <c r="F61" s="26"/>
      <c r="G61" s="26"/>
      <c r="H61" s="26"/>
      <c r="I61" s="26"/>
      <c r="J61" s="28">
        <f t="shared" si="2"/>
        <v>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8"/>
    </row>
    <row r="62" spans="1:22" ht="12.75">
      <c r="A62" s="26"/>
      <c r="B62" s="26"/>
      <c r="C62" s="26"/>
      <c r="D62" s="26"/>
      <c r="E62" s="26"/>
      <c r="F62" s="26"/>
      <c r="G62" s="26"/>
      <c r="H62" s="26"/>
      <c r="I62" s="26"/>
      <c r="J62" s="28">
        <f t="shared" si="2"/>
        <v>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8"/>
    </row>
    <row r="63" spans="1:22" ht="12.75">
      <c r="A63" s="26"/>
      <c r="B63" s="26"/>
      <c r="C63" s="26"/>
      <c r="D63" s="26"/>
      <c r="E63" s="26"/>
      <c r="F63" s="26"/>
      <c r="G63" s="26"/>
      <c r="H63" s="26"/>
      <c r="I63" s="26"/>
      <c r="J63" s="28">
        <f t="shared" si="2"/>
        <v>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8"/>
    </row>
    <row r="64" spans="1:22" ht="12.75">
      <c r="A64" s="26"/>
      <c r="B64" s="26"/>
      <c r="C64" s="26"/>
      <c r="D64" s="26"/>
      <c r="E64" s="26"/>
      <c r="F64" s="26"/>
      <c r="G64" s="26"/>
      <c r="H64" s="26"/>
      <c r="I64" s="26"/>
      <c r="J64" s="28">
        <f t="shared" si="2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8"/>
    </row>
    <row r="65" spans="1:22" ht="12.75">
      <c r="A65" s="26"/>
      <c r="B65" s="26"/>
      <c r="C65" s="26"/>
      <c r="D65" s="26"/>
      <c r="E65" s="26"/>
      <c r="F65" s="26"/>
      <c r="G65" s="26"/>
      <c r="H65" s="26"/>
      <c r="I65" s="26"/>
      <c r="J65" s="28">
        <f t="shared" si="2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8"/>
    </row>
    <row r="66" spans="1:22" ht="12.75">
      <c r="A66" s="26"/>
      <c r="B66" s="26"/>
      <c r="C66" s="26"/>
      <c r="D66" s="26"/>
      <c r="E66" s="26"/>
      <c r="F66" s="26"/>
      <c r="G66" s="26"/>
      <c r="H66" s="26"/>
      <c r="I66" s="26"/>
      <c r="J66" s="28">
        <f t="shared" si="2"/>
        <v>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8"/>
    </row>
    <row r="67" spans="1:22" ht="12.75">
      <c r="A67" s="26"/>
      <c r="B67" s="26"/>
      <c r="C67" s="26"/>
      <c r="D67" s="26"/>
      <c r="E67" s="26"/>
      <c r="F67" s="26"/>
      <c r="G67" s="26"/>
      <c r="H67" s="26"/>
      <c r="I67" s="26"/>
      <c r="J67" s="28">
        <f t="shared" si="2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8"/>
    </row>
    <row r="68" spans="1:22" ht="12.75">
      <c r="A68" s="26"/>
      <c r="B68" s="26"/>
      <c r="C68" s="26"/>
      <c r="D68" s="26"/>
      <c r="E68" s="26"/>
      <c r="F68" s="26"/>
      <c r="G68" s="26"/>
      <c r="H68" s="26"/>
      <c r="I68" s="26"/>
      <c r="J68" s="28">
        <f t="shared" si="2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8"/>
    </row>
    <row r="69" spans="1:22" ht="12.75">
      <c r="A69" s="26"/>
      <c r="B69" s="26"/>
      <c r="C69" s="26"/>
      <c r="D69" s="26"/>
      <c r="E69" s="26"/>
      <c r="F69" s="26"/>
      <c r="G69" s="26"/>
      <c r="H69" s="26"/>
      <c r="I69" s="26"/>
      <c r="J69" s="28">
        <f aca="true" t="shared" si="3" ref="J69:J132">F69+H69</f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8"/>
    </row>
    <row r="70" spans="1:22" ht="12.75">
      <c r="A70" s="26"/>
      <c r="B70" s="26"/>
      <c r="C70" s="26"/>
      <c r="D70" s="26"/>
      <c r="E70" s="26"/>
      <c r="F70" s="26"/>
      <c r="G70" s="26"/>
      <c r="H70" s="26"/>
      <c r="I70" s="26"/>
      <c r="J70" s="28">
        <f t="shared" si="3"/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8"/>
    </row>
    <row r="71" spans="1:22" ht="12.75">
      <c r="A71" s="26"/>
      <c r="B71" s="26"/>
      <c r="C71" s="26"/>
      <c r="D71" s="26"/>
      <c r="E71" s="26"/>
      <c r="F71" s="26"/>
      <c r="G71" s="26"/>
      <c r="H71" s="26"/>
      <c r="I71" s="26"/>
      <c r="J71" s="28">
        <f t="shared" si="3"/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8"/>
    </row>
    <row r="72" spans="1:22" ht="12.75">
      <c r="A72" s="26"/>
      <c r="B72" s="26"/>
      <c r="C72" s="26"/>
      <c r="D72" s="26"/>
      <c r="E72" s="26"/>
      <c r="F72" s="26"/>
      <c r="G72" s="26"/>
      <c r="H72" s="26"/>
      <c r="I72" s="26"/>
      <c r="J72" s="28">
        <f t="shared" si="3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8"/>
    </row>
    <row r="73" spans="1:22" ht="12.75">
      <c r="A73" s="26"/>
      <c r="B73" s="26"/>
      <c r="C73" s="26"/>
      <c r="D73" s="26"/>
      <c r="E73" s="26"/>
      <c r="F73" s="26"/>
      <c r="G73" s="26"/>
      <c r="H73" s="26"/>
      <c r="I73" s="26"/>
      <c r="J73" s="28">
        <f t="shared" si="3"/>
        <v>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8"/>
    </row>
    <row r="74" spans="1:22" ht="12.75">
      <c r="A74" s="26"/>
      <c r="B74" s="26"/>
      <c r="C74" s="26"/>
      <c r="D74" s="26"/>
      <c r="E74" s="26"/>
      <c r="F74" s="26"/>
      <c r="G74" s="26"/>
      <c r="H74" s="26"/>
      <c r="I74" s="26"/>
      <c r="J74" s="28">
        <f t="shared" si="3"/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8"/>
    </row>
    <row r="75" spans="1:22" ht="12.75">
      <c r="A75" s="26"/>
      <c r="B75" s="26"/>
      <c r="C75" s="26"/>
      <c r="D75" s="26"/>
      <c r="E75" s="26"/>
      <c r="F75" s="26"/>
      <c r="G75" s="26"/>
      <c r="H75" s="26"/>
      <c r="I75" s="26"/>
      <c r="J75" s="28">
        <f t="shared" si="3"/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8"/>
    </row>
    <row r="76" spans="1:22" ht="12.75">
      <c r="A76" s="26"/>
      <c r="B76" s="26"/>
      <c r="C76" s="26"/>
      <c r="D76" s="26"/>
      <c r="E76" s="26"/>
      <c r="F76" s="26"/>
      <c r="G76" s="26"/>
      <c r="H76" s="26"/>
      <c r="I76" s="26"/>
      <c r="J76" s="28">
        <f t="shared" si="3"/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8"/>
    </row>
    <row r="77" spans="1:22" ht="12.75">
      <c r="A77" s="26"/>
      <c r="B77" s="26"/>
      <c r="C77" s="26"/>
      <c r="D77" s="26"/>
      <c r="E77" s="26"/>
      <c r="F77" s="26"/>
      <c r="G77" s="26"/>
      <c r="H77" s="26"/>
      <c r="I77" s="26"/>
      <c r="J77" s="28">
        <f t="shared" si="3"/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8"/>
    </row>
    <row r="78" spans="1:22" ht="12.75">
      <c r="A78" s="26"/>
      <c r="B78" s="26"/>
      <c r="C78" s="26"/>
      <c r="D78" s="26"/>
      <c r="E78" s="26"/>
      <c r="F78" s="26"/>
      <c r="G78" s="26"/>
      <c r="H78" s="26"/>
      <c r="I78" s="26"/>
      <c r="J78" s="28">
        <f t="shared" si="3"/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8"/>
    </row>
    <row r="79" spans="1:22" ht="12.75">
      <c r="A79" s="26"/>
      <c r="B79" s="26"/>
      <c r="C79" s="26"/>
      <c r="D79" s="26"/>
      <c r="E79" s="26"/>
      <c r="F79" s="26"/>
      <c r="G79" s="26"/>
      <c r="H79" s="26"/>
      <c r="I79" s="26"/>
      <c r="J79" s="28">
        <f t="shared" si="3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8"/>
    </row>
    <row r="80" spans="1:22" ht="12.75">
      <c r="A80" s="26"/>
      <c r="B80" s="26"/>
      <c r="C80" s="26"/>
      <c r="D80" s="26"/>
      <c r="E80" s="26"/>
      <c r="F80" s="26"/>
      <c r="G80" s="26"/>
      <c r="H80" s="26"/>
      <c r="I80" s="26"/>
      <c r="J80" s="28">
        <f t="shared" si="3"/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8"/>
    </row>
    <row r="81" spans="1:22" ht="12.75">
      <c r="A81" s="26"/>
      <c r="B81" s="26"/>
      <c r="C81" s="26"/>
      <c r="D81" s="26"/>
      <c r="E81" s="26"/>
      <c r="F81" s="26"/>
      <c r="G81" s="26"/>
      <c r="H81" s="26"/>
      <c r="I81" s="26"/>
      <c r="J81" s="28">
        <f t="shared" si="3"/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8"/>
    </row>
    <row r="82" spans="1:22" ht="12.75">
      <c r="A82" s="26"/>
      <c r="B82" s="26"/>
      <c r="C82" s="26"/>
      <c r="D82" s="26"/>
      <c r="E82" s="26"/>
      <c r="F82" s="26"/>
      <c r="G82" s="26"/>
      <c r="H82" s="26"/>
      <c r="I82" s="26"/>
      <c r="J82" s="28">
        <f t="shared" si="3"/>
        <v>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8"/>
    </row>
    <row r="83" spans="1:22" ht="12.75">
      <c r="A83" s="26"/>
      <c r="B83" s="26"/>
      <c r="C83" s="26"/>
      <c r="D83" s="26"/>
      <c r="E83" s="26"/>
      <c r="F83" s="26"/>
      <c r="G83" s="26"/>
      <c r="H83" s="26"/>
      <c r="I83" s="26"/>
      <c r="J83" s="28">
        <f t="shared" si="3"/>
        <v>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8"/>
    </row>
    <row r="84" spans="1:22" ht="12.75">
      <c r="A84" s="26"/>
      <c r="B84" s="26"/>
      <c r="C84" s="26"/>
      <c r="D84" s="26"/>
      <c r="E84" s="26"/>
      <c r="F84" s="26"/>
      <c r="G84" s="26"/>
      <c r="H84" s="26"/>
      <c r="I84" s="26"/>
      <c r="J84" s="28">
        <f t="shared" si="3"/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8"/>
    </row>
    <row r="85" spans="1:22" ht="12.75">
      <c r="A85" s="26"/>
      <c r="B85" s="26"/>
      <c r="C85" s="26"/>
      <c r="D85" s="26"/>
      <c r="E85" s="26"/>
      <c r="F85" s="26"/>
      <c r="G85" s="26"/>
      <c r="H85" s="26"/>
      <c r="I85" s="26"/>
      <c r="J85" s="28">
        <f t="shared" si="3"/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8"/>
    </row>
    <row r="86" spans="1:22" ht="12.75">
      <c r="A86" s="26"/>
      <c r="B86" s="26"/>
      <c r="C86" s="26"/>
      <c r="D86" s="26"/>
      <c r="E86" s="26"/>
      <c r="F86" s="26"/>
      <c r="G86" s="26"/>
      <c r="H86" s="26"/>
      <c r="I86" s="26"/>
      <c r="J86" s="28">
        <f t="shared" si="3"/>
        <v>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8"/>
    </row>
    <row r="87" spans="1:22" ht="12.75">
      <c r="A87" s="26"/>
      <c r="B87" s="26"/>
      <c r="C87" s="26"/>
      <c r="D87" s="26"/>
      <c r="E87" s="26"/>
      <c r="F87" s="26"/>
      <c r="G87" s="26"/>
      <c r="H87" s="26"/>
      <c r="I87" s="26"/>
      <c r="J87" s="28">
        <f t="shared" si="3"/>
        <v>0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8"/>
    </row>
    <row r="88" spans="1:22" ht="12.75">
      <c r="A88" s="26"/>
      <c r="B88" s="26"/>
      <c r="C88" s="26"/>
      <c r="D88" s="26"/>
      <c r="E88" s="26"/>
      <c r="F88" s="26"/>
      <c r="G88" s="26"/>
      <c r="H88" s="26"/>
      <c r="I88" s="26"/>
      <c r="J88" s="28">
        <f t="shared" si="3"/>
        <v>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8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8">
        <f t="shared" si="3"/>
        <v>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8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8">
        <f t="shared" si="3"/>
        <v>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8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8">
        <f t="shared" si="3"/>
        <v>0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8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8">
        <f t="shared" si="3"/>
        <v>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8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8">
        <f t="shared" si="3"/>
        <v>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8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8">
        <f t="shared" si="3"/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8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8">
        <f t="shared" si="3"/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8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8">
        <f t="shared" si="3"/>
        <v>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8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8">
        <f t="shared" si="3"/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8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8">
        <f t="shared" si="3"/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8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8">
        <f t="shared" si="3"/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8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8">
        <f t="shared" si="3"/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8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8">
        <f t="shared" si="3"/>
        <v>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8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8">
        <f t="shared" si="3"/>
        <v>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8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8">
        <f t="shared" si="3"/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8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8">
        <f t="shared" si="3"/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8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8">
        <f t="shared" si="3"/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8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8">
        <f t="shared" si="3"/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8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8">
        <f t="shared" si="3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8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8">
        <f t="shared" si="3"/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8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8">
        <f t="shared" si="3"/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8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8">
        <f t="shared" si="3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8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8">
        <f t="shared" si="3"/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8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8">
        <f t="shared" si="3"/>
        <v>0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8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8">
        <f t="shared" si="3"/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8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8">
        <f t="shared" si="3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8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8">
        <f t="shared" si="3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8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8">
        <f t="shared" si="3"/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8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8">
        <f t="shared" si="3"/>
        <v>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8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8">
        <f t="shared" si="3"/>
        <v>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8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8">
        <f t="shared" si="3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8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8">
        <f t="shared" si="3"/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8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8">
        <f t="shared" si="3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8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8">
        <f t="shared" si="3"/>
        <v>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8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8">
        <f t="shared" si="3"/>
        <v>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8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8">
        <f t="shared" si="3"/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8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8">
        <f t="shared" si="3"/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8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8">
        <f t="shared" si="3"/>
        <v>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8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8">
        <f t="shared" si="3"/>
        <v>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8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8">
        <f t="shared" si="3"/>
        <v>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8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8">
        <f t="shared" si="3"/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8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8">
        <f t="shared" si="3"/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8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8">
        <f t="shared" si="3"/>
        <v>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8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8">
        <f t="shared" si="3"/>
        <v>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8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8">
        <f aca="true" t="shared" si="4" ref="J133:J150">F133+H133</f>
        <v>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8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8">
        <f t="shared" si="4"/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8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8">
        <f t="shared" si="4"/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8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8">
        <f t="shared" si="4"/>
        <v>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8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8">
        <f t="shared" si="4"/>
        <v>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8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8">
        <f t="shared" si="4"/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8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8">
        <f t="shared" si="4"/>
        <v>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8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8">
        <f t="shared" si="4"/>
        <v>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8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8">
        <f t="shared" si="4"/>
        <v>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8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8">
        <f t="shared" si="4"/>
        <v>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8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8">
        <f t="shared" si="4"/>
        <v>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8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8">
        <f t="shared" si="4"/>
        <v>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8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8">
        <f t="shared" si="4"/>
        <v>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8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8">
        <f t="shared" si="4"/>
        <v>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8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8">
        <f t="shared" si="4"/>
        <v>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8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8">
        <f t="shared" si="4"/>
        <v>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8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8">
        <f t="shared" si="4"/>
        <v>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8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8">
        <f t="shared" si="4"/>
        <v>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8"/>
    </row>
    <row r="151" ht="12.75">
      <c r="V151" s="28"/>
    </row>
    <row r="152" ht="12.75">
      <c r="V152" s="28"/>
    </row>
    <row r="153" ht="12.75">
      <c r="V153" s="28"/>
    </row>
  </sheetData>
  <sheetProtection selectLockedCells="1" selectUnlockedCells="1"/>
  <mergeCells count="2">
    <mergeCell ref="F2:J2"/>
    <mergeCell ref="K2:K3"/>
  </mergeCells>
  <conditionalFormatting sqref="J1:J3 K1:K2">
    <cfRule type="cellIs" priority="1" dxfId="0" operator="equal" stopIfTrue="1">
      <formula>0</formula>
    </cfRule>
  </conditionalFormatting>
  <conditionalFormatting sqref="J4:J150">
    <cfRule type="cellIs" priority="2" dxfId="0" operator="equal" stopIfTrue="1">
      <formula>0</formula>
    </cfRule>
  </conditionalFormatting>
  <conditionalFormatting sqref="V4:V36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2019-05-05T17:12:24Z</dcterms:modified>
  <cp:category/>
  <cp:version/>
  <cp:contentType/>
  <cp:contentStatus/>
</cp:coreProperties>
</file>