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81" activeTab="11"/>
  </bookViews>
  <sheets>
    <sheet name="Règles saisie des feuilles" sheetId="1" r:id="rId1"/>
    <sheet name="Cara D1" sheetId="2" r:id="rId2"/>
    <sheet name="Cara D2" sheetId="3" r:id="rId3"/>
    <sheet name="Cara D3" sheetId="4" r:id="rId4"/>
    <sheet name="Cara 13-16 Goût Hiver" sheetId="5" r:id="rId5"/>
    <sheet name="Cara Excellence" sheetId="6" r:id="rId6"/>
    <sheet name="Cara Honneur" sheetId="7" r:id="rId7"/>
    <sheet name="Cara Promotion" sheetId="8" r:id="rId8"/>
    <sheet name="Cara 13-16 Ternois Hiver" sheetId="9" r:id="rId9"/>
    <sheet name="Cara Dames" sheetId="10" r:id="rId10"/>
    <sheet name="Cara 55+" sheetId="11" r:id="rId11"/>
    <sheet name="Cara 10 ans et -" sheetId="12" r:id="rId12"/>
    <sheet name="Cara 11-12" sheetId="13" r:id="rId13"/>
    <sheet name="Cara 13-14" sheetId="14" r:id="rId14"/>
    <sheet name="Cara 15-16" sheetId="15" r:id="rId15"/>
    <sheet name="Liste Clubs" sheetId="16" r:id="rId16"/>
  </sheets>
  <definedNames/>
  <calcPr fullCalcOnLoad="1"/>
</workbook>
</file>

<file path=xl/sharedStrings.xml><?xml version="1.0" encoding="utf-8"?>
<sst xmlns="http://schemas.openxmlformats.org/spreadsheetml/2006/main" count="1408" uniqueCount="485">
  <si>
    <t xml:space="preserve">ATTENTION: Les feuilles de ce classeur réunissent désormais les scores </t>
  </si>
  <si>
    <t>des deux championnats Hiver et Eté!</t>
  </si>
  <si>
    <t>Quelques règles à respecter pour la saisie dans les feuilles des divisions:</t>
  </si>
  <si>
    <t xml:space="preserve">Colonne </t>
  </si>
  <si>
    <t>Dep</t>
  </si>
  <si>
    <r>
      <t xml:space="preserve">Saisir le ou les chiffres du département </t>
    </r>
    <r>
      <rPr>
        <u val="single"/>
        <sz val="12"/>
        <rFont val="Arial"/>
        <family val="2"/>
      </rPr>
      <t>sans caractère devant</t>
    </r>
    <r>
      <rPr>
        <sz val="12"/>
        <rFont val="Arial"/>
        <family val="2"/>
      </rPr>
      <t>. Ex: 2, 8, 18, etc…</t>
    </r>
  </si>
  <si>
    <t>Ville du club</t>
  </si>
  <si>
    <t>Nom de la ville (voir feuille "liste clubs" pour l'orthographe)</t>
  </si>
  <si>
    <t>Nom et prénom</t>
  </si>
  <si>
    <r>
      <t xml:space="preserve">Un </t>
    </r>
    <r>
      <rPr>
        <u val="single"/>
        <sz val="12"/>
        <rFont val="Arial"/>
        <family val="2"/>
      </rPr>
      <t>seul</t>
    </r>
    <r>
      <rPr>
        <sz val="12"/>
        <rFont val="Arial"/>
        <family val="2"/>
      </rPr>
      <t xml:space="preserve"> espace entre "nom" et "prénom"</t>
    </r>
  </si>
  <si>
    <t>Année</t>
  </si>
  <si>
    <t>Format à 4 chiffres obligatoire, ex:1980</t>
  </si>
  <si>
    <t>N° de licence</t>
  </si>
  <si>
    <t>Ne pas mettre de caractère devant pour faire apparaitre les "0", ni d'espace</t>
  </si>
  <si>
    <t>ex: 12345678,  2345678 (00123456 devient 123456)</t>
  </si>
  <si>
    <t>Trier</t>
  </si>
  <si>
    <t>Utiliser le bouton de tri pour trier la feuille (noter qu'il faut accepter les macros)</t>
  </si>
  <si>
    <t>Colonne N</t>
  </si>
  <si>
    <t>Club / Equipe</t>
  </si>
  <si>
    <t>Si plusieurs équipe dans une même division noter sous la forme: Paris-1, Paris-2…</t>
  </si>
  <si>
    <t>Enregistrement</t>
  </si>
  <si>
    <t>Enregistrer votre fichier sous la forme : carabine 10m - "n° dep" (carabine 10m -75")</t>
  </si>
  <si>
    <t>A envoyer:</t>
  </si>
  <si>
    <t>sylvain.alliaume@wanadoo.fr</t>
  </si>
  <si>
    <r>
      <t xml:space="preserve">Individuels </t>
    </r>
    <r>
      <rPr>
        <b/>
        <sz val="12"/>
        <rFont val="Arial"/>
        <family val="2"/>
      </rPr>
      <t xml:space="preserve"> </t>
    </r>
  </si>
  <si>
    <t>Carabine 10m  -  D1</t>
  </si>
  <si>
    <t>SCORES HIVER et ÉTÉ</t>
  </si>
  <si>
    <t>V2016</t>
  </si>
  <si>
    <t>CHAMPIONNAT HIVER</t>
  </si>
  <si>
    <t>FINALE HIVER</t>
  </si>
  <si>
    <t>CHAMPIONNAT ÉTÉ</t>
  </si>
  <si>
    <t>FINALE ÉTÉ</t>
  </si>
  <si>
    <t>Equipes été</t>
  </si>
  <si>
    <t>Club (ville)</t>
  </si>
  <si>
    <t>NOM ET PRENOM</t>
  </si>
  <si>
    <t>Année
Naissance</t>
  </si>
  <si>
    <t>Numéro
Licence</t>
  </si>
  <si>
    <r>
      <t xml:space="preserve">Score </t>
    </r>
    <r>
      <rPr>
        <b/>
        <u val="single"/>
        <sz val="9"/>
        <color indexed="17"/>
        <rFont val="Arial"/>
        <family val="2"/>
      </rPr>
      <t>DEP Hiver</t>
    </r>
  </si>
  <si>
    <r>
      <t xml:space="preserve">Score </t>
    </r>
    <r>
      <rPr>
        <b/>
        <u val="single"/>
        <sz val="9"/>
        <color indexed="17"/>
        <rFont val="Arial"/>
        <family val="2"/>
      </rPr>
      <t>REG Hiver</t>
    </r>
  </si>
  <si>
    <t>Total Hiver</t>
  </si>
  <si>
    <t>Match 1</t>
  </si>
  <si>
    <t>Finale</t>
  </si>
  <si>
    <r>
      <t xml:space="preserve">Score </t>
    </r>
    <r>
      <rPr>
        <b/>
        <u val="single"/>
        <sz val="9"/>
        <rFont val="Arial"/>
        <family val="2"/>
      </rPr>
      <t>DEP Eté</t>
    </r>
  </si>
  <si>
    <t>Eq n°</t>
  </si>
  <si>
    <r>
      <t xml:space="preserve">Score </t>
    </r>
    <r>
      <rPr>
        <b/>
        <u val="single"/>
        <sz val="9"/>
        <rFont val="Arial"/>
        <family val="2"/>
      </rPr>
      <t>REG Eté</t>
    </r>
  </si>
  <si>
    <t>Total</t>
  </si>
  <si>
    <t>Class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</si>
  <si>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</si>
  <si>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</si>
  <si>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</si>
  <si>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</si>
  <si>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</si>
  <si>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</si>
  <si>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TOTAL</t>
  </si>
  <si>
    <t>Thin-le-Moutier</t>
  </si>
  <si>
    <t>BOCQUET Corentin</t>
  </si>
  <si>
    <t>Rimogne</t>
  </si>
  <si>
    <t>FERRE JEROME</t>
  </si>
  <si>
    <t>MIOTTI ADELINE</t>
  </si>
  <si>
    <t>SINGERY ALEXIS</t>
  </si>
  <si>
    <t>Saint-Germainmont</t>
  </si>
  <si>
    <t>WARY FRANCK</t>
  </si>
  <si>
    <t>BOCQUET PHILIPPE</t>
  </si>
  <si>
    <t>Remilly-Aillicourt</t>
  </si>
  <si>
    <t>BISTON HELENE</t>
  </si>
  <si>
    <t>Carabine 10m  -  D2</t>
  </si>
  <si>
    <t>Château-Porcien</t>
  </si>
  <si>
    <t>BARBIER CHRISTOPHER</t>
  </si>
  <si>
    <t>ALARDAIN CHRISTOPHE</t>
  </si>
  <si>
    <t>BALON CLEMENT</t>
  </si>
  <si>
    <t>HUREL FRANCIS</t>
  </si>
  <si>
    <t>MIOTTI MARION</t>
  </si>
  <si>
    <t>55033878</t>
  </si>
  <si>
    <t>BISTON Christophe</t>
  </si>
  <si>
    <t>MORGEON Christelle</t>
  </si>
  <si>
    <t>BLONDEAU Daniel</t>
  </si>
  <si>
    <t>MICHAUX Philippe</t>
  </si>
  <si>
    <t>BLONDEAU DANIEL</t>
  </si>
  <si>
    <t>Bogny-sur-Meuse</t>
  </si>
  <si>
    <t>GARCIA Sébastien</t>
  </si>
  <si>
    <t>BILET LUDIVINE</t>
  </si>
  <si>
    <t>NONON Benjamin</t>
  </si>
  <si>
    <t>LEFEVRE Anthony</t>
  </si>
  <si>
    <t>Prix-les-Mézières</t>
  </si>
  <si>
    <t>BEUVIERE Jérémy</t>
  </si>
  <si>
    <t>BAUDIER Franck</t>
  </si>
  <si>
    <t>PERIN Pascal</t>
  </si>
  <si>
    <t>AHMED TAYEB David</t>
  </si>
  <si>
    <t>BARBIER Christopher</t>
  </si>
  <si>
    <t>MALHERBE Jessica</t>
  </si>
  <si>
    <t>MERIEUX Michel</t>
  </si>
  <si>
    <t>Renwez</t>
  </si>
  <si>
    <t>BORCA Léo</t>
  </si>
  <si>
    <t>MOREAU Gerald</t>
  </si>
  <si>
    <t>HOUDINET Matthieu</t>
  </si>
  <si>
    <t>MICHAUX  PHILIPPE</t>
  </si>
  <si>
    <t>53156768</t>
  </si>
  <si>
    <t>JOPINOT JAMES</t>
  </si>
  <si>
    <t>25376</t>
  </si>
  <si>
    <t>50256141</t>
  </si>
  <si>
    <t>BISTON  CHRISTOPHE</t>
  </si>
  <si>
    <t>66737174</t>
  </si>
  <si>
    <t>LESIEUR CHRISTOPHE</t>
  </si>
  <si>
    <t>49537</t>
  </si>
  <si>
    <t>MALHERBE JESSICA</t>
  </si>
  <si>
    <t>AHMED TAYEB DAVID</t>
  </si>
  <si>
    <t>66739407</t>
  </si>
  <si>
    <t>MORGEON  CHRISTELLE</t>
  </si>
  <si>
    <t>AURIAC DAVID</t>
  </si>
  <si>
    <t>MERIEUX MICHEL</t>
  </si>
  <si>
    <t>LECOQ EDDY</t>
  </si>
  <si>
    <t>SCHWAB FRANCK</t>
  </si>
  <si>
    <t>WINNE VALENTIN</t>
  </si>
  <si>
    <t>Carabine 10m  -  D3</t>
  </si>
  <si>
    <t>Rocroi</t>
  </si>
  <si>
    <t>PERNELET MATHIEU</t>
  </si>
  <si>
    <t>56083291</t>
  </si>
  <si>
    <t>PETITDAN Bruno</t>
  </si>
  <si>
    <t>PETITDAN Florentin</t>
  </si>
  <si>
    <t>PERNELET Mathieu</t>
  </si>
  <si>
    <t>CREPIN Christian</t>
  </si>
  <si>
    <t>LEQUEUX Gerald</t>
  </si>
  <si>
    <t>66737656</t>
  </si>
  <si>
    <t>Renwez 1</t>
  </si>
  <si>
    <t>GAULIER Laetitia</t>
  </si>
  <si>
    <t>BORCA Audrey</t>
  </si>
  <si>
    <t>CHOPPLET Alan</t>
  </si>
  <si>
    <t>DUBOIS MEGANE</t>
  </si>
  <si>
    <t>DUBOIS Megane</t>
  </si>
  <si>
    <t>MALHERBE Yves</t>
  </si>
  <si>
    <t>BEGARD Stevens</t>
  </si>
  <si>
    <t>LAINIER James</t>
  </si>
  <si>
    <t>JEAN  Philippe</t>
  </si>
  <si>
    <t>PONTOISE  Dominique</t>
  </si>
  <si>
    <t>MINJEAU Jean-Michel</t>
  </si>
  <si>
    <t>CHENET  Clement</t>
  </si>
  <si>
    <t>COLLARD ANGELIQUE</t>
  </si>
  <si>
    <t>BARBAISE Fabrice</t>
  </si>
  <si>
    <t>BARBAISE Isabelle</t>
  </si>
  <si>
    <t>POIROT Gilles</t>
  </si>
  <si>
    <t>BILET Emmanuel</t>
  </si>
  <si>
    <t>PLACIDO Manuel</t>
  </si>
  <si>
    <t>GRANATA Nicolas</t>
  </si>
  <si>
    <t>PONTOISE  DOMINIQUE</t>
  </si>
  <si>
    <t>BAUDY LUCIEN</t>
  </si>
  <si>
    <t>BENOIT MATHIEU</t>
  </si>
  <si>
    <t>MICHEL CAROLE</t>
  </si>
  <si>
    <t>PETITDAN FLORENTIN</t>
  </si>
  <si>
    <t>PILATI  Isabelle</t>
  </si>
  <si>
    <t>HERBULOT  Samuel</t>
  </si>
  <si>
    <t>PIRE  Gerard</t>
  </si>
  <si>
    <t>BENTZ  Alexis</t>
  </si>
  <si>
    <t>04726733</t>
  </si>
  <si>
    <t>Renwez 2</t>
  </si>
  <si>
    <t>VILLEMIN Erick</t>
  </si>
  <si>
    <t>BORCA Stephane</t>
  </si>
  <si>
    <t>DEGEORGE Lydia</t>
  </si>
  <si>
    <t>LEDOUX Frederic</t>
  </si>
  <si>
    <t>MALHERBE YVES</t>
  </si>
  <si>
    <t>MINJEAU JEAN-MICHEL</t>
  </si>
  <si>
    <t>JEAN  PHILIPPE</t>
  </si>
  <si>
    <t>60125231</t>
  </si>
  <si>
    <t>66740109</t>
  </si>
  <si>
    <t>BENTZ  ALEXIS</t>
  </si>
  <si>
    <t>RICHARD VINCENT</t>
  </si>
  <si>
    <t>66742248</t>
  </si>
  <si>
    <t>HERBULOT  SAMUEL</t>
  </si>
  <si>
    <t>CHENET  CLEMENT</t>
  </si>
  <si>
    <t>GRZYBICKI JOZEF</t>
  </si>
  <si>
    <t>PILATI  ISABELLE</t>
  </si>
  <si>
    <t>PIRE  GERARD</t>
  </si>
  <si>
    <t>66736783</t>
  </si>
  <si>
    <t>Charleville-Mézières</t>
  </si>
  <si>
    <t>FERRE Tony</t>
  </si>
  <si>
    <t xml:space="preserve">TAGIYEV Fuad </t>
  </si>
  <si>
    <t>LEFEVRE ANTHONY</t>
  </si>
  <si>
    <t>BARATTUCCI ANTONINO</t>
  </si>
  <si>
    <t>BERNARD JEAN-LOUIS</t>
  </si>
  <si>
    <t>DRAPIER PASCAL</t>
  </si>
  <si>
    <t>NOE PIERRE</t>
  </si>
  <si>
    <t>06020985</t>
  </si>
  <si>
    <t>RIOLFI JEAN</t>
  </si>
  <si>
    <t>DAL ZOVO CHRIS</t>
  </si>
  <si>
    <t>DIAKOWSKI JEAN MARIE</t>
  </si>
  <si>
    <r>
      <t>Individuels</t>
    </r>
    <r>
      <rPr>
        <b/>
        <sz val="12"/>
        <rFont val="Arial"/>
        <family val="2"/>
      </rPr>
      <t xml:space="preserve"> </t>
    </r>
  </si>
  <si>
    <t>Carabine 10m  -  13-16 Gout Hiver</t>
  </si>
  <si>
    <t>DELILLE THEO</t>
  </si>
  <si>
    <t>GOURIET NICOLAS</t>
  </si>
  <si>
    <t>VERDURE VALENTINE</t>
  </si>
  <si>
    <t>BISTON MELISSA</t>
  </si>
  <si>
    <t>COUSTEIX  CRYSTALE</t>
  </si>
  <si>
    <t>DEVENELLE MANON</t>
  </si>
  <si>
    <t>ETIENNE DOREEN</t>
  </si>
  <si>
    <t>GOHLKE  ALEXANDRA</t>
  </si>
  <si>
    <t>BROUSMICHE LUCAS</t>
  </si>
  <si>
    <t>LESEINPERE ARTHUR</t>
  </si>
  <si>
    <t>LESIEUR JULES</t>
  </si>
  <si>
    <t>QUIMPER MERYN</t>
  </si>
  <si>
    <t>TAILLEUR PHELIA</t>
  </si>
  <si>
    <t>Carabine 10m  -  EXCELLENCE</t>
  </si>
  <si>
    <t>NONON BENJAMIN</t>
  </si>
  <si>
    <t>Carabine 10m  -  HONNEUR</t>
  </si>
  <si>
    <t>HUSSON Léa</t>
  </si>
  <si>
    <t>Bogny-sur-Meuse 2</t>
  </si>
  <si>
    <t>GARCIA SEBASTIEN</t>
  </si>
  <si>
    <t>GRANATA NICOLAS</t>
  </si>
  <si>
    <t>PAYON Eric</t>
  </si>
  <si>
    <t>Bogny-sur-Meuse 1</t>
  </si>
  <si>
    <t>COLLARD Angélique</t>
  </si>
  <si>
    <t>PLACIDO Axelle</t>
  </si>
  <si>
    <t>BIGOT CHRISTOPHE</t>
  </si>
  <si>
    <t>WILLAIME  Aurelie</t>
  </si>
  <si>
    <t>BRACONNIER Jean-Michel</t>
  </si>
  <si>
    <t>WILLAIME  AURELIE</t>
  </si>
  <si>
    <t>OUDART MICKAEL</t>
  </si>
  <si>
    <t>66741646</t>
  </si>
  <si>
    <t>LE PEUC'H ROLAND</t>
  </si>
  <si>
    <t>BRACONNIER JEAN-MICHEL</t>
  </si>
  <si>
    <t>PRIN DOMINIQUE</t>
  </si>
  <si>
    <t>DAL ZOVO Chris</t>
  </si>
  <si>
    <t>Carabine 10m  -  PROMOTION</t>
  </si>
  <si>
    <t>SCHMITT Francois</t>
  </si>
  <si>
    <t>BEGARD STEVENS</t>
  </si>
  <si>
    <t>FLUZIN PASCAL</t>
  </si>
  <si>
    <t>BENTZ Alexis</t>
  </si>
  <si>
    <t>PIRE Gerard</t>
  </si>
  <si>
    <t>CAHART Jean-Noël</t>
  </si>
  <si>
    <t>BILET EMMANUEL</t>
  </si>
  <si>
    <t>PLACIDO MANUEL</t>
  </si>
  <si>
    <t>BADRE Julianne</t>
  </si>
  <si>
    <t>LEFEBVRE Serge</t>
  </si>
  <si>
    <t>CAHART JEAN-NOEL</t>
  </si>
  <si>
    <t>PATRIS Nicolas</t>
  </si>
  <si>
    <t>COUAILLER Jean-Claude</t>
  </si>
  <si>
    <t>DELVA David</t>
  </si>
  <si>
    <t>FAGIS Pierre</t>
  </si>
  <si>
    <t>BENTZ ALEXIS</t>
  </si>
  <si>
    <t>CENDRE LAURENCE</t>
  </si>
  <si>
    <t>SCHMITT FRANCOIS</t>
  </si>
  <si>
    <t>PIRE GERARD</t>
  </si>
  <si>
    <t>GUIOT ANTOINE</t>
  </si>
  <si>
    <t>BRIQUET HUBERT</t>
  </si>
  <si>
    <t>43167994</t>
  </si>
  <si>
    <t>COUAILLER JEAN-CLAUDE</t>
  </si>
  <si>
    <t>FAGIS LYSIAN</t>
  </si>
  <si>
    <t>FAGIS PIERRE</t>
  </si>
  <si>
    <t>PETITDAN BRUNO</t>
  </si>
  <si>
    <t>HUSSON LEA</t>
  </si>
  <si>
    <t>PLACIDO AXELLE</t>
  </si>
  <si>
    <t>PUTZ ELIOTT</t>
  </si>
  <si>
    <t>Carabine 10m  -  DAMES</t>
  </si>
  <si>
    <t>SCORES ÉTÉ</t>
  </si>
  <si>
    <t>BISTON  HELENE</t>
  </si>
  <si>
    <t>BILET Ludivine</t>
  </si>
  <si>
    <t>MORGEON  Christelle</t>
  </si>
  <si>
    <t>BISTON  Helene</t>
  </si>
  <si>
    <t>Carabine 10m  -  55+</t>
  </si>
  <si>
    <t>MICHAUX  Philippe</t>
  </si>
  <si>
    <t>BOCQUET Philippe</t>
  </si>
  <si>
    <t>DIAKOWSKI Jean Marie</t>
  </si>
  <si>
    <t>TURQUIN Jean</t>
  </si>
  <si>
    <t>LELONG Isabelle</t>
  </si>
  <si>
    <t>NOÉ Pierre</t>
  </si>
  <si>
    <t>BERNARD Jean-Louis</t>
  </si>
  <si>
    <t>DRAPIER Pascal</t>
  </si>
  <si>
    <t>BARATTUCCI Antonino</t>
  </si>
  <si>
    <t>MILLARD THIERRY</t>
  </si>
  <si>
    <t>NEMARD Michel</t>
  </si>
  <si>
    <t>NEMARD MICHEL</t>
  </si>
  <si>
    <t>Carabine 10m  -  10 ans et -</t>
  </si>
  <si>
    <t>CADET  MADISON</t>
  </si>
  <si>
    <t>BECHARD Adam</t>
  </si>
  <si>
    <t>BALON Arthur</t>
  </si>
  <si>
    <t>LEONARD Jules</t>
  </si>
  <si>
    <t>CADET  Madison</t>
  </si>
  <si>
    <t>ROUSSEAUX  Chris</t>
  </si>
  <si>
    <t>FREBOT  Louise</t>
  </si>
  <si>
    <t>BEURET Martin</t>
  </si>
  <si>
    <t>BROUSMICHE Oscar</t>
  </si>
  <si>
    <t>DACQUIN Leo</t>
  </si>
  <si>
    <t>VIGNERON Zoe</t>
  </si>
  <si>
    <t>BERNARDINI Anna</t>
  </si>
  <si>
    <t>DRAPIER Nathan</t>
  </si>
  <si>
    <t>SART Mathieu</t>
  </si>
  <si>
    <t>ROUSSEAUX  CHRIS</t>
  </si>
  <si>
    <t>Rimogne 1</t>
  </si>
  <si>
    <t>MALVY NOE</t>
  </si>
  <si>
    <t>FERRE GABRIEL</t>
  </si>
  <si>
    <t>COLINET HARMANT FANTIN</t>
  </si>
  <si>
    <t>SACHOT JULES</t>
  </si>
  <si>
    <t>Rimogne 2</t>
  </si>
  <si>
    <t>FERRE Gaspard</t>
  </si>
  <si>
    <t>COLINET HARMANT LOLINE</t>
  </si>
  <si>
    <t>SACHOT ARTHUR</t>
  </si>
  <si>
    <t>DUBOIS Louanne</t>
  </si>
  <si>
    <t>FREBOT  LOUISE</t>
  </si>
  <si>
    <t>LE PEUCH Davy</t>
  </si>
  <si>
    <t>FONTENIT Naty</t>
  </si>
  <si>
    <t>MECHIN Axel</t>
  </si>
  <si>
    <t>PATRIS Lucas</t>
  </si>
  <si>
    <t>Carabine 10m  -  11-12 ans</t>
  </si>
  <si>
    <t>HERBULOT  MANON</t>
  </si>
  <si>
    <t>HERBULOT  Manon</t>
  </si>
  <si>
    <t>DELETTRE  Nolan</t>
  </si>
  <si>
    <t>SEILER  Pierre</t>
  </si>
  <si>
    <t>DEMARVILLE Othilie</t>
  </si>
  <si>
    <t>LESIEUR Gaspard</t>
  </si>
  <si>
    <t>DELILLE Victor</t>
  </si>
  <si>
    <t>DRAPIER Léo</t>
  </si>
  <si>
    <t>POURU Nils</t>
  </si>
  <si>
    <t>HUYGHE Tom</t>
  </si>
  <si>
    <t>DEMARVILLE OTHILIE</t>
  </si>
  <si>
    <t>DELETTRE  NOLAN</t>
  </si>
  <si>
    <t>LAMBERT Pierre</t>
  </si>
  <si>
    <t>CHOPPLET Noemie</t>
  </si>
  <si>
    <t>DELIGNY Scott</t>
  </si>
  <si>
    <t>SEILER  PIERRE</t>
  </si>
  <si>
    <t>OUDART NALEO</t>
  </si>
  <si>
    <t>DUPONT MAYOT Thomas</t>
  </si>
  <si>
    <t>PARIS  CAMILLE</t>
  </si>
  <si>
    <t>FONTENIT Tanguy</t>
  </si>
  <si>
    <t>CLOUET EVANN</t>
  </si>
  <si>
    <t>Carabine 10m  -  13-14 ans</t>
  </si>
  <si>
    <t>DELILLE Théo</t>
  </si>
  <si>
    <t>LESEINPERE Arthur</t>
  </si>
  <si>
    <t>PRZYMUSINSKI  Lou-Ann</t>
  </si>
  <si>
    <t>TAILLEUR Phelia</t>
  </si>
  <si>
    <t>TAGIYEV Sabina</t>
  </si>
  <si>
    <t>MECHIN Armand</t>
  </si>
  <si>
    <t>Carabine 10m  -  15-16 ans</t>
  </si>
  <si>
    <t>GOHLKE ALEXANDRA</t>
  </si>
  <si>
    <t>ETIENNE  Doreen</t>
  </si>
  <si>
    <t>GOHLKE Alexandra</t>
  </si>
  <si>
    <t>COUSTEIX   Crystale</t>
  </si>
  <si>
    <t>BISTON  Melissa</t>
  </si>
  <si>
    <t>QUIMPER Meryn</t>
  </si>
  <si>
    <t>LESIEUR Jules</t>
  </si>
  <si>
    <t>BROUSMICHE Lucas</t>
  </si>
  <si>
    <t>MALVY Chloé</t>
  </si>
  <si>
    <t>ETIENNE  DOREEN</t>
  </si>
  <si>
    <t>COUSTEIX   CRYSTALE</t>
  </si>
  <si>
    <t>VILLEMIN Roxane</t>
  </si>
  <si>
    <t>VERDURE Valentine</t>
  </si>
  <si>
    <t>DEVENELLE  MANON</t>
  </si>
  <si>
    <t>BISTON  MELISSA</t>
  </si>
  <si>
    <t>Ville</t>
  </si>
  <si>
    <t>Département</t>
  </si>
  <si>
    <t>Abbeville</t>
  </si>
  <si>
    <t>Albert</t>
  </si>
  <si>
    <t>Allouis</t>
  </si>
  <si>
    <t>Annezin</t>
  </si>
  <si>
    <t>Arcis-sur-Aube</t>
  </si>
  <si>
    <t>Arques</t>
  </si>
  <si>
    <t>Auby</t>
  </si>
  <si>
    <t>Auchy-les-Mines</t>
  </si>
  <si>
    <t>Audruicq</t>
  </si>
  <si>
    <t>Autun</t>
  </si>
  <si>
    <t>Bannost</t>
  </si>
  <si>
    <t>Belleu</t>
  </si>
  <si>
    <t>Bergues</t>
  </si>
  <si>
    <t>Béthune</t>
  </si>
  <si>
    <t>Beussent</t>
  </si>
  <si>
    <t>Beuvry</t>
  </si>
  <si>
    <t>Billy-sur-Aisne</t>
  </si>
  <si>
    <t>Boulogne-sur-Mer</t>
  </si>
  <si>
    <t>Bourgoin-Jaillieu</t>
  </si>
  <si>
    <t>Boutigny-Prouais</t>
  </si>
  <si>
    <t>Brétigny-sur-Orge</t>
  </si>
  <si>
    <t>Bruay-sur-Escaut</t>
  </si>
  <si>
    <t>Calais</t>
  </si>
  <si>
    <t>Cambron</t>
  </si>
  <si>
    <t>Cauchy-à-la-Tour</t>
  </si>
  <si>
    <t>Chalon-sur-Saône</t>
  </si>
  <si>
    <t>Chassant-Combres</t>
  </si>
  <si>
    <t>Chateauneuf-en-Thymerais</t>
  </si>
  <si>
    <t>Chatenoy-le-Royal</t>
  </si>
  <si>
    <t>Chuisnes</t>
  </si>
  <si>
    <t>Clavy-Warby</t>
  </si>
  <si>
    <t>Conchil-le-Temple</t>
  </si>
  <si>
    <t>Courcelles-les-Lens</t>
  </si>
  <si>
    <t>Courcouronnes</t>
  </si>
  <si>
    <t>Courrières</t>
  </si>
  <si>
    <t>Doullens</t>
  </si>
  <si>
    <t>Douy</t>
  </si>
  <si>
    <t>Dunkerque</t>
  </si>
  <si>
    <t>Escaupont</t>
  </si>
  <si>
    <t>Estissac</t>
  </si>
  <si>
    <t>Estréboeuf</t>
  </si>
  <si>
    <t>Fagnon</t>
  </si>
  <si>
    <t xml:space="preserve">Faremoutiers </t>
  </si>
  <si>
    <t>Festubert</t>
  </si>
  <si>
    <t>Foëcy</t>
  </si>
  <si>
    <t>Forest-sur-Marque</t>
  </si>
  <si>
    <t>Genay</t>
  </si>
  <si>
    <t>Givet</t>
  </si>
  <si>
    <t>Givors</t>
  </si>
  <si>
    <t>Gournay-en-Caux</t>
  </si>
  <si>
    <t>Gueugnon</t>
  </si>
  <si>
    <t>Guînes</t>
  </si>
  <si>
    <t>Guise</t>
  </si>
  <si>
    <t>Haussy</t>
  </si>
  <si>
    <t>Hazebrouck</t>
  </si>
  <si>
    <t>Hellemmes</t>
  </si>
  <si>
    <t>Herin</t>
  </si>
  <si>
    <t>Hondschoote</t>
  </si>
  <si>
    <t>Issoudun</t>
  </si>
  <si>
    <t>La Loupe</t>
  </si>
  <si>
    <t>Labourse</t>
  </si>
  <si>
    <t>La-Chapelle-Saint-Luc</t>
  </si>
  <si>
    <t>La-Côte-Saint-André</t>
  </si>
  <si>
    <t>Le Creusot</t>
  </si>
  <si>
    <t>Le Pontet</t>
  </si>
  <si>
    <t>Les Abrets</t>
  </si>
  <si>
    <t>Lisbourg</t>
  </si>
  <si>
    <t>Loison-sous-Lens</t>
  </si>
  <si>
    <t>Lomme</t>
  </si>
  <si>
    <t>Lucé</t>
  </si>
  <si>
    <t>Luray</t>
  </si>
  <si>
    <t>Lyon ASCUL</t>
  </si>
  <si>
    <t>Lyon ASPL</t>
  </si>
  <si>
    <t>Lyon ASPTT</t>
  </si>
  <si>
    <t>Macon</t>
  </si>
  <si>
    <t>Marchiennes</t>
  </si>
  <si>
    <t>Mareau-aux-Pres</t>
  </si>
  <si>
    <t>Mauperthuis</t>
  </si>
  <si>
    <t>Mercin-et-Vaux</t>
  </si>
  <si>
    <t>Méricourt</t>
  </si>
  <si>
    <t>Moncheaux</t>
  </si>
  <si>
    <t>Montigny-en-Gohelle</t>
  </si>
  <si>
    <t>Montigny-le-Roi</t>
  </si>
  <si>
    <t>Moreuil</t>
  </si>
  <si>
    <t>Nielles-les-Bléquin</t>
  </si>
  <si>
    <t>Nogent-le-Rotrou</t>
  </si>
  <si>
    <t>Nomain</t>
  </si>
  <si>
    <t>Noyelles-Godault</t>
  </si>
  <si>
    <t>Noyers-Pont-Maugis</t>
  </si>
  <si>
    <t>Onnaing</t>
  </si>
  <si>
    <t>Ostricourt</t>
  </si>
  <si>
    <t>Oulchy-le-Château</t>
  </si>
  <si>
    <t>Oullins</t>
  </si>
  <si>
    <t>Outreau</t>
  </si>
  <si>
    <t>Pas-en-Artois</t>
  </si>
  <si>
    <t>Pecquencourt</t>
  </si>
  <si>
    <t>Prix-lès-Mézières</t>
  </si>
  <si>
    <t>Quesnoy-sur-Airaines</t>
  </si>
  <si>
    <t>Rethel</t>
  </si>
  <si>
    <t>Rilleux-la-Pape</t>
  </si>
  <si>
    <t>Romans</t>
  </si>
  <si>
    <t>Ronchin</t>
  </si>
  <si>
    <t xml:space="preserve">Rosières-en-Santerre </t>
  </si>
  <si>
    <t>Roubaix</t>
  </si>
  <si>
    <t>Rumegies</t>
  </si>
  <si>
    <t>Saint-Amand-les-Eaux</t>
  </si>
  <si>
    <t>Saint-Aubert</t>
  </si>
  <si>
    <t>Saint-Denis-En-Val</t>
  </si>
  <si>
    <t>Saint-Dizier</t>
  </si>
  <si>
    <t>Saint-Egrève</t>
  </si>
  <si>
    <t>Saint-Eloy-les-Mines</t>
  </si>
  <si>
    <t>Sainte-Savine</t>
  </si>
  <si>
    <t>Saint-Jean-de-Braye</t>
  </si>
  <si>
    <t>Saint-Léonard</t>
  </si>
  <si>
    <t>Saint-Martin-au-Laert</t>
  </si>
  <si>
    <t>Saint-Martin-les-Boulogne</t>
  </si>
  <si>
    <t>Saint-Momelin</t>
  </si>
  <si>
    <t>Saint-Pourçain-sur-Sioule</t>
  </si>
  <si>
    <t>Saint-Priest</t>
  </si>
  <si>
    <t>Samer</t>
  </si>
  <si>
    <t>Sepmeries</t>
  </si>
  <si>
    <t>Soissons</t>
  </si>
  <si>
    <t>Sours</t>
  </si>
  <si>
    <t>Thorigné</t>
  </si>
  <si>
    <t>Toufflers</t>
  </si>
  <si>
    <t>Tourcoing</t>
  </si>
  <si>
    <t>Toury</t>
  </si>
  <si>
    <t>Venissieux</t>
  </si>
  <si>
    <t>Verquin</t>
  </si>
  <si>
    <t>Vienne</t>
  </si>
  <si>
    <t>Villeneuve-d'Ascq Pasteur</t>
  </si>
  <si>
    <t>Villeneuve-d'Ascq UTVA</t>
  </si>
  <si>
    <t>Villeneuve-Saint-Germain</t>
  </si>
  <si>
    <t>Villers-Semeuse</t>
  </si>
  <si>
    <t>Voiron</t>
  </si>
  <si>
    <t>Wambrechies</t>
  </si>
  <si>
    <t>Willems</t>
  </si>
  <si>
    <t>Wizernes</t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</si>
</sst>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0"/>
      <name val="Arial"/>
      <family val="2"/>
    </font>
    <font>
      <sz val="8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4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u val="single"/>
      <sz val="16"/>
      <color indexed="57"/>
      <name val="Arial"/>
      <family val="2"/>
    </font>
    <font>
      <b/>
      <sz val="9"/>
      <name val="Arial"/>
      <family val="2"/>
    </font>
    <font>
      <b/>
      <sz val="6"/>
      <color indexed="63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/>
      <protection/>
    </xf>
  </cellStyleXfs>
  <cellXfs count="6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4" fillId="2" borderId="0" xfId="0" applyFont="1" applyFill="1" applyAlignment="1">
      <alignment/>
    </xf>
    <xf numFmtId="164" fontId="8" fillId="0" borderId="0" xfId="0" applyFont="1" applyAlignment="1">
      <alignment/>
    </xf>
    <xf numFmtId="164" fontId="9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10" fillId="3" borderId="1" xfId="21" applyFont="1" applyFill="1" applyBorder="1" applyAlignment="1" applyProtection="1">
      <alignment horizontal="left" vertical="center"/>
      <protection/>
    </xf>
    <xf numFmtId="164" fontId="5" fillId="3" borderId="2" xfId="21" applyFont="1" applyFill="1" applyBorder="1" applyAlignment="1" applyProtection="1">
      <alignment horizontal="left" vertical="center"/>
      <protection/>
    </xf>
    <xf numFmtId="164" fontId="11" fillId="3" borderId="2" xfId="21" applyFont="1" applyFill="1" applyBorder="1" applyAlignment="1" applyProtection="1">
      <alignment horizontal="left" vertical="center"/>
      <protection/>
    </xf>
    <xf numFmtId="164" fontId="5" fillId="3" borderId="2" xfId="21" applyFont="1" applyFill="1" applyBorder="1" applyAlignment="1" applyProtection="1">
      <alignment horizontal="center" vertical="center"/>
      <protection/>
    </xf>
    <xf numFmtId="164" fontId="12" fillId="3" borderId="2" xfId="21" applyFont="1" applyFill="1" applyBorder="1" applyAlignment="1" applyProtection="1">
      <alignment horizontal="center" vertical="center"/>
      <protection/>
    </xf>
    <xf numFmtId="164" fontId="5" fillId="4" borderId="0" xfId="21" applyFont="1" applyFill="1" applyBorder="1" applyAlignment="1" applyProtection="1">
      <alignment horizontal="center" vertical="center"/>
      <protection/>
    </xf>
    <xf numFmtId="164" fontId="5" fillId="3" borderId="0" xfId="21" applyFont="1" applyFill="1" applyBorder="1" applyAlignment="1" applyProtection="1">
      <alignment horizontal="center" vertical="center"/>
      <protection/>
    </xf>
    <xf numFmtId="164" fontId="5" fillId="3" borderId="2" xfId="0" applyFont="1" applyFill="1" applyBorder="1" applyAlignment="1" applyProtection="1">
      <alignment horizontal="center" vertical="center"/>
      <protection/>
    </xf>
    <xf numFmtId="164" fontId="5" fillId="3" borderId="0" xfId="0" applyFont="1" applyFill="1" applyBorder="1" applyAlignment="1" applyProtection="1">
      <alignment horizontal="center" vertical="center"/>
      <protection/>
    </xf>
    <xf numFmtId="164" fontId="13" fillId="4" borderId="0" xfId="21" applyFont="1" applyFill="1" applyAlignment="1" applyProtection="1">
      <alignment horizontal="center" vertical="center"/>
      <protection/>
    </xf>
    <xf numFmtId="164" fontId="5" fillId="3" borderId="2" xfId="21" applyFont="1" applyFill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center" vertical="center"/>
      <protection/>
    </xf>
    <xf numFmtId="164" fontId="14" fillId="3" borderId="0" xfId="21" applyFont="1" applyFill="1" applyBorder="1" applyAlignment="1" applyProtection="1">
      <alignment horizontal="center" vertical="center"/>
      <protection/>
    </xf>
    <xf numFmtId="164" fontId="5" fillId="3" borderId="0" xfId="21" applyFont="1" applyFill="1" applyBorder="1" applyAlignment="1" applyProtection="1">
      <alignment horizontal="left" vertical="center"/>
      <protection/>
    </xf>
    <xf numFmtId="164" fontId="15" fillId="3" borderId="3" xfId="21" applyFont="1" applyFill="1" applyBorder="1" applyAlignment="1" applyProtection="1">
      <alignment horizontal="center" vertical="center"/>
      <protection/>
    </xf>
    <xf numFmtId="164" fontId="15" fillId="4" borderId="0" xfId="21" applyFont="1" applyFill="1" applyBorder="1" applyAlignment="1" applyProtection="1">
      <alignment horizontal="center" vertical="center"/>
      <protection/>
    </xf>
    <xf numFmtId="164" fontId="15" fillId="5" borderId="4" xfId="21" applyFont="1" applyFill="1" applyBorder="1" applyAlignment="1" applyProtection="1">
      <alignment horizontal="center" vertical="center"/>
      <protection/>
    </xf>
    <xf numFmtId="164" fontId="15" fillId="5" borderId="3" xfId="21" applyFont="1" applyFill="1" applyBorder="1" applyAlignment="1" applyProtection="1">
      <alignment horizontal="center" vertical="center" wrapText="1"/>
      <protection/>
    </xf>
    <xf numFmtId="164" fontId="16" fillId="3" borderId="0" xfId="21" applyFont="1" applyFill="1" applyBorder="1" applyAlignment="1" applyProtection="1">
      <alignment horizontal="left" vertical="center"/>
      <protection/>
    </xf>
    <xf numFmtId="164" fontId="5" fillId="3" borderId="0" xfId="21" applyFont="1" applyFill="1" applyBorder="1" applyAlignment="1" applyProtection="1">
      <alignment vertical="center"/>
      <protection/>
    </xf>
    <xf numFmtId="164" fontId="13" fillId="0" borderId="3" xfId="21" applyFont="1" applyBorder="1" applyAlignment="1" applyProtection="1">
      <alignment horizontal="center" vertical="center"/>
      <protection/>
    </xf>
    <xf numFmtId="164" fontId="13" fillId="0" borderId="3" xfId="21" applyFont="1" applyBorder="1" applyAlignment="1" applyProtection="1">
      <alignment horizontal="center" vertical="center" wrapText="1"/>
      <protection/>
    </xf>
    <xf numFmtId="164" fontId="17" fillId="3" borderId="4" xfId="21" applyFont="1" applyFill="1" applyBorder="1" applyAlignment="1" applyProtection="1">
      <alignment horizontal="center" vertical="center" wrapText="1"/>
      <protection/>
    </xf>
    <xf numFmtId="164" fontId="17" fillId="3" borderId="3" xfId="21" applyFont="1" applyFill="1" applyBorder="1" applyAlignment="1" applyProtection="1">
      <alignment horizontal="center" vertical="center" wrapText="1"/>
      <protection/>
    </xf>
    <xf numFmtId="164" fontId="17" fillId="4" borderId="5" xfId="21" applyFont="1" applyFill="1" applyBorder="1" applyAlignment="1" applyProtection="1">
      <alignment horizontal="center" vertical="center" wrapText="1"/>
      <protection/>
    </xf>
    <xf numFmtId="164" fontId="13" fillId="5" borderId="4" xfId="21" applyFont="1" applyFill="1" applyBorder="1" applyAlignment="1" applyProtection="1">
      <alignment horizontal="center" vertical="center" wrapText="1"/>
      <protection/>
    </xf>
    <xf numFmtId="164" fontId="13" fillId="5" borderId="6" xfId="21" applyFont="1" applyFill="1" applyBorder="1" applyAlignment="1" applyProtection="1">
      <alignment horizontal="center" vertical="center" wrapText="1"/>
      <protection/>
    </xf>
    <xf numFmtId="164" fontId="13" fillId="5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center"/>
      <protection locked="0"/>
    </xf>
    <xf numFmtId="164" fontId="20" fillId="0" borderId="0" xfId="21" applyFont="1" applyAlignment="1" applyProtection="1">
      <alignment horizontal="left" vertical="center"/>
      <protection locked="0"/>
    </xf>
    <xf numFmtId="164" fontId="20" fillId="0" borderId="0" xfId="21" applyFont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/>
      <protection/>
    </xf>
    <xf numFmtId="164" fontId="0" fillId="4" borderId="0" xfId="0" applyFill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4" borderId="0" xfId="0" applyFill="1" applyAlignment="1" applyProtection="1">
      <alignment/>
      <protection locked="0"/>
    </xf>
    <xf numFmtId="164" fontId="15" fillId="5" borderId="3" xfId="0" applyFont="1" applyFill="1" applyBorder="1" applyAlignment="1" applyProtection="1">
      <alignment horizontal="center" vertical="center" wrapText="1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1" fillId="0" borderId="0" xfId="21" applyFont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22" fillId="0" borderId="0" xfId="21" applyFont="1" applyAlignment="1" applyProtection="1">
      <alignment horizontal="center" vertical="center"/>
      <protection/>
    </xf>
    <xf numFmtId="164" fontId="15" fillId="0" borderId="0" xfId="21" applyFont="1" applyAlignment="1" applyProtection="1">
      <alignment horizontal="center" vertical="center"/>
      <protection/>
    </xf>
    <xf numFmtId="164" fontId="0" fillId="0" borderId="0" xfId="0" applyFill="1" applyAlignment="1">
      <alignment/>
    </xf>
    <xf numFmtId="164" fontId="0" fillId="0" borderId="0" xfId="0" applyAlignment="1">
      <alignment horizontal="left"/>
    </xf>
    <xf numFmtId="164" fontId="5" fillId="4" borderId="0" xfId="0" applyFont="1" applyFill="1" applyBorder="1" applyAlignment="1" applyProtection="1">
      <alignment horizontal="center" vertical="center"/>
      <protection/>
    </xf>
    <xf numFmtId="164" fontId="15" fillId="5" borderId="3" xfId="21" applyFont="1" applyFill="1" applyBorder="1" applyAlignment="1" applyProtection="1">
      <alignment horizontal="center" vertical="center"/>
      <protection/>
    </xf>
    <xf numFmtId="164" fontId="15" fillId="4" borderId="0" xfId="0" applyFont="1" applyFill="1" applyBorder="1" applyAlignment="1" applyProtection="1">
      <alignment horizontal="center" vertical="center"/>
      <protection/>
    </xf>
    <xf numFmtId="164" fontId="13" fillId="5" borderId="3" xfId="21" applyFont="1" applyFill="1" applyBorder="1" applyAlignment="1" applyProtection="1">
      <alignment horizontal="center" vertical="center" wrapText="1"/>
      <protection/>
    </xf>
    <xf numFmtId="164" fontId="13" fillId="4" borderId="0" xfId="21" applyFont="1" applyFill="1" applyBorder="1" applyAlignment="1" applyProtection="1">
      <alignment horizontal="center" vertical="center" wrapText="1"/>
      <protection/>
    </xf>
    <xf numFmtId="164" fontId="15" fillId="0" borderId="3" xfId="21" applyFont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 horizontal="left"/>
      <protection locked="0"/>
    </xf>
    <xf numFmtId="164" fontId="0" fillId="0" borderId="0" xfId="0" applyFill="1" applyAlignment="1" applyProtection="1">
      <alignment/>
      <protection locked="0"/>
    </xf>
    <xf numFmtId="164" fontId="13" fillId="5" borderId="3" xfId="0" applyFont="1" applyFill="1" applyBorder="1" applyAlignment="1" applyProtection="1">
      <alignment horizontal="center" vertical="center" wrapText="1"/>
      <protection/>
    </xf>
    <xf numFmtId="164" fontId="13" fillId="4" borderId="0" xfId="0" applyFont="1" applyFill="1" applyBorder="1" applyAlignment="1" applyProtection="1">
      <alignment horizontal="center" vertical="center" wrapText="1"/>
      <protection/>
    </xf>
    <xf numFmtId="164" fontId="0" fillId="4" borderId="0" xfId="0" applyFill="1" applyAlignment="1" applyProtection="1">
      <alignment horizontal="center"/>
      <protection locked="0"/>
    </xf>
    <xf numFmtId="164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Feuilles de Résultats Hiver Pistolet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lvain.alliaume@wanadoo.fr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3"/>
  </sheetPr>
  <dimension ref="A2:C24"/>
  <sheetViews>
    <sheetView workbookViewId="0" topLeftCell="A1">
      <selection activeCell="G12" sqref="G12"/>
    </sheetView>
  </sheetViews>
  <sheetFormatPr defaultColWidth="11.421875" defaultRowHeight="12.75"/>
  <cols>
    <col min="2" max="2" width="21.7109375" style="0" customWidth="1"/>
    <col min="3" max="3" width="84.28125" style="0" customWidth="1"/>
  </cols>
  <sheetData>
    <row r="2" ht="12.75">
      <c r="A2" s="1" t="s">
        <v>0</v>
      </c>
    </row>
    <row r="3" ht="12.75">
      <c r="C3" s="1" t="s">
        <v>1</v>
      </c>
    </row>
    <row r="4" spans="1:3" ht="12.75">
      <c r="A4" s="2" t="s">
        <v>2</v>
      </c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 t="s">
        <v>3</v>
      </c>
      <c r="B7" s="4" t="s">
        <v>4</v>
      </c>
      <c r="C7" s="3" t="s">
        <v>5</v>
      </c>
    </row>
    <row r="8" spans="1:3" s="5" customFormat="1" ht="12" customHeight="1">
      <c r="A8" s="3"/>
      <c r="B8" s="3"/>
      <c r="C8" s="3"/>
    </row>
    <row r="9" spans="1:3" s="5" customFormat="1" ht="12.75">
      <c r="A9" s="3" t="s">
        <v>3</v>
      </c>
      <c r="B9" s="4" t="s">
        <v>6</v>
      </c>
      <c r="C9" s="3" t="s">
        <v>7</v>
      </c>
    </row>
    <row r="10" spans="1:3" s="5" customFormat="1" ht="12" customHeight="1">
      <c r="A10" s="3"/>
      <c r="B10" s="3"/>
      <c r="C10" s="3"/>
    </row>
    <row r="11" spans="1:3" s="5" customFormat="1" ht="12.75">
      <c r="A11" s="3" t="s">
        <v>3</v>
      </c>
      <c r="B11" s="4" t="s">
        <v>8</v>
      </c>
      <c r="C11" s="3" t="s">
        <v>9</v>
      </c>
    </row>
    <row r="12" spans="1:3" s="5" customFormat="1" ht="12" customHeight="1">
      <c r="A12" s="3"/>
      <c r="B12" s="3"/>
      <c r="C12" s="3"/>
    </row>
    <row r="13" spans="1:3" s="5" customFormat="1" ht="12.75">
      <c r="A13" s="3" t="s">
        <v>3</v>
      </c>
      <c r="B13" s="4" t="s">
        <v>10</v>
      </c>
      <c r="C13" s="3" t="s">
        <v>11</v>
      </c>
    </row>
    <row r="14" spans="1:3" s="5" customFormat="1" ht="12" customHeight="1">
      <c r="A14" s="3"/>
      <c r="B14" s="3"/>
      <c r="C14" s="3"/>
    </row>
    <row r="15" spans="1:3" s="5" customFormat="1" ht="12.75">
      <c r="A15" s="3" t="s">
        <v>3</v>
      </c>
      <c r="B15" s="4" t="s">
        <v>12</v>
      </c>
      <c r="C15" s="3" t="s">
        <v>13</v>
      </c>
    </row>
    <row r="16" spans="1:3" s="5" customFormat="1" ht="12.75">
      <c r="A16" s="3"/>
      <c r="B16" s="3"/>
      <c r="C16" s="3" t="s">
        <v>14</v>
      </c>
    </row>
    <row r="17" spans="1:3" s="5" customFormat="1" ht="12" customHeight="1">
      <c r="A17" s="3"/>
      <c r="B17" s="3"/>
      <c r="C17" s="3"/>
    </row>
    <row r="18" spans="1:3" s="5" customFormat="1" ht="12.75">
      <c r="A18" s="3"/>
      <c r="B18" s="4" t="s">
        <v>15</v>
      </c>
      <c r="C18" s="3" t="s">
        <v>16</v>
      </c>
    </row>
    <row r="19" spans="1:3" s="5" customFormat="1" ht="12" customHeight="1">
      <c r="A19" s="3"/>
      <c r="B19" s="3"/>
      <c r="C19" s="3"/>
    </row>
    <row r="20" spans="1:3" ht="12.75">
      <c r="A20" s="3" t="s">
        <v>17</v>
      </c>
      <c r="B20" s="4" t="s">
        <v>18</v>
      </c>
      <c r="C20" s="3" t="s">
        <v>19</v>
      </c>
    </row>
    <row r="21" spans="1:3" ht="12" customHeight="1">
      <c r="A21" s="3"/>
      <c r="B21" s="3"/>
      <c r="C21" s="3"/>
    </row>
    <row r="22" spans="1:3" ht="12.75">
      <c r="A22" s="3"/>
      <c r="B22" s="4" t="s">
        <v>20</v>
      </c>
      <c r="C22" s="6" t="s">
        <v>21</v>
      </c>
    </row>
    <row r="23" spans="2:3" ht="12" customHeight="1">
      <c r="B23" s="7"/>
      <c r="C23" s="5"/>
    </row>
    <row r="24" spans="2:3" ht="12.75">
      <c r="B24" s="4" t="s">
        <v>22</v>
      </c>
      <c r="C24" s="8" t="s">
        <v>23</v>
      </c>
    </row>
  </sheetData>
  <sheetProtection password="C978" sheet="1"/>
  <hyperlinks>
    <hyperlink ref="C24" r:id="rId1" display="sylvain.alliaume@wanadoo.fr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U100"/>
  <sheetViews>
    <sheetView workbookViewId="0" topLeftCell="A1">
      <selection activeCell="F4" sqref="F4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52" customWidth="1"/>
    <col min="12" max="12" width="6.00390625" style="0" customWidth="1"/>
    <col min="13" max="13" width="5.8515625" style="0" customWidth="1"/>
    <col min="14" max="14" width="17.8515625" style="53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50" customFormat="1" ht="30" customHeight="1">
      <c r="A1" s="10" t="s">
        <v>184</v>
      </c>
      <c r="B1" s="11"/>
      <c r="C1" s="12" t="s">
        <v>250</v>
      </c>
      <c r="D1" s="13"/>
      <c r="E1" s="13"/>
      <c r="F1" s="14" t="s">
        <v>251</v>
      </c>
      <c r="G1" s="13"/>
      <c r="H1" s="13"/>
      <c r="I1" s="16"/>
      <c r="J1" s="17"/>
      <c r="K1" s="54"/>
      <c r="L1" s="12" t="s">
        <v>250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50" customFormat="1" ht="19.5" customHeight="1">
      <c r="A2" s="22" t="s">
        <v>27</v>
      </c>
      <c r="B2" s="23"/>
      <c r="C2" s="23"/>
      <c r="D2" s="16"/>
      <c r="E2" s="16"/>
      <c r="F2" s="55" t="s">
        <v>30</v>
      </c>
      <c r="G2" s="55"/>
      <c r="H2" s="55"/>
      <c r="I2" s="55"/>
      <c r="J2" s="55"/>
      <c r="K2" s="56"/>
      <c r="L2" s="28" t="s">
        <v>32</v>
      </c>
      <c r="M2" s="16"/>
      <c r="N2" s="23"/>
      <c r="O2" s="23"/>
      <c r="P2" s="23"/>
      <c r="Q2" s="23"/>
      <c r="R2" s="23"/>
      <c r="S2" s="16"/>
      <c r="T2" s="16"/>
      <c r="U2" s="16"/>
    </row>
    <row r="3" spans="1:21" s="51" customFormat="1" ht="31.5" customHeight="1">
      <c r="A3" s="30" t="s">
        <v>4</v>
      </c>
      <c r="B3" s="30" t="s">
        <v>33</v>
      </c>
      <c r="C3" s="30" t="s">
        <v>34</v>
      </c>
      <c r="D3" s="31" t="s">
        <v>35</v>
      </c>
      <c r="E3" s="31" t="s">
        <v>36</v>
      </c>
      <c r="F3" s="35" t="s">
        <v>42</v>
      </c>
      <c r="G3" s="36" t="s">
        <v>43</v>
      </c>
      <c r="H3" s="35" t="s">
        <v>44</v>
      </c>
      <c r="I3" s="36" t="s">
        <v>43</v>
      </c>
      <c r="J3" s="57" t="s">
        <v>45</v>
      </c>
      <c r="K3" s="58"/>
      <c r="L3" s="30" t="s">
        <v>46</v>
      </c>
      <c r="M3" s="30" t="s">
        <v>4</v>
      </c>
      <c r="N3" s="30" t="s">
        <v>33</v>
      </c>
      <c r="O3" s="30" t="s">
        <v>47</v>
      </c>
      <c r="P3" s="30" t="s">
        <v>48</v>
      </c>
      <c r="Q3" s="30" t="s">
        <v>49</v>
      </c>
      <c r="R3" s="30" t="s">
        <v>50</v>
      </c>
      <c r="S3" s="31" t="s">
        <v>51</v>
      </c>
      <c r="T3" s="31" t="s">
        <v>52</v>
      </c>
      <c r="U3" s="59" t="s">
        <v>53</v>
      </c>
    </row>
    <row r="4" spans="1:21" s="43" customFormat="1" ht="12.75">
      <c r="A4" s="38">
        <v>8</v>
      </c>
      <c r="B4" s="39" t="s">
        <v>63</v>
      </c>
      <c r="C4" s="47" t="s">
        <v>252</v>
      </c>
      <c r="D4" s="48">
        <v>1999</v>
      </c>
      <c r="E4" s="48">
        <v>66735992</v>
      </c>
      <c r="F4" s="38">
        <f>94+98+97</f>
        <v>289</v>
      </c>
      <c r="G4" s="38">
        <v>1</v>
      </c>
      <c r="H4" s="38"/>
      <c r="I4" s="38"/>
      <c r="J4" s="41">
        <f>F4+H4</f>
        <v>289</v>
      </c>
      <c r="K4" s="45"/>
      <c r="M4" s="43">
        <v>8</v>
      </c>
      <c r="N4" s="60" t="s">
        <v>78</v>
      </c>
      <c r="O4" s="43" t="s">
        <v>253</v>
      </c>
      <c r="P4" s="43" t="s">
        <v>208</v>
      </c>
      <c r="Q4" s="43" t="s">
        <v>209</v>
      </c>
      <c r="R4" s="43" t="s">
        <v>202</v>
      </c>
      <c r="S4" s="38">
        <f>288+279+278</f>
        <v>845</v>
      </c>
      <c r="T4" s="38"/>
      <c r="U4" s="41">
        <f>S4+T4</f>
        <v>845</v>
      </c>
    </row>
    <row r="5" spans="1:21" s="43" customFormat="1" ht="12.75">
      <c r="A5" s="38">
        <v>8</v>
      </c>
      <c r="B5" s="39" t="s">
        <v>78</v>
      </c>
      <c r="C5" s="47" t="s">
        <v>202</v>
      </c>
      <c r="D5" s="48">
        <v>2003</v>
      </c>
      <c r="E5" s="48">
        <v>66740254</v>
      </c>
      <c r="F5" s="38">
        <f>94+97+97</f>
        <v>288</v>
      </c>
      <c r="G5" s="38">
        <v>1</v>
      </c>
      <c r="H5" s="38"/>
      <c r="I5" s="38"/>
      <c r="J5" s="41">
        <f>F5+H5</f>
        <v>288</v>
      </c>
      <c r="K5" s="45"/>
      <c r="M5" s="43">
        <v>8</v>
      </c>
      <c r="N5" s="60" t="s">
        <v>63</v>
      </c>
      <c r="O5" s="49" t="s">
        <v>254</v>
      </c>
      <c r="P5" s="43" t="s">
        <v>148</v>
      </c>
      <c r="Q5" s="43" t="s">
        <v>255</v>
      </c>
      <c r="R5" s="43" t="s">
        <v>211</v>
      </c>
      <c r="S5" s="38">
        <f>289+274+273</f>
        <v>836</v>
      </c>
      <c r="T5" s="38"/>
      <c r="U5" s="41">
        <f>S5+T5</f>
        <v>836</v>
      </c>
    </row>
    <row r="6" spans="1:21" s="43" customFormat="1" ht="12.75">
      <c r="A6" s="38">
        <v>8</v>
      </c>
      <c r="B6" s="39" t="s">
        <v>56</v>
      </c>
      <c r="C6" s="47" t="s">
        <v>58</v>
      </c>
      <c r="D6" s="48">
        <v>1988</v>
      </c>
      <c r="E6" s="48">
        <v>48113634</v>
      </c>
      <c r="F6" s="38">
        <f>97+95+93</f>
        <v>285</v>
      </c>
      <c r="G6" s="38">
        <v>1</v>
      </c>
      <c r="H6" s="38"/>
      <c r="I6" s="38"/>
      <c r="J6" s="41">
        <f>F6+H6</f>
        <v>285</v>
      </c>
      <c r="K6" s="45"/>
      <c r="M6" s="43">
        <v>8</v>
      </c>
      <c r="N6" s="60" t="s">
        <v>56</v>
      </c>
      <c r="O6" s="49" t="s">
        <v>58</v>
      </c>
      <c r="P6" s="49" t="s">
        <v>71</v>
      </c>
      <c r="Q6" s="49" t="s">
        <v>146</v>
      </c>
      <c r="S6" s="38">
        <f>285+284+261</f>
        <v>830</v>
      </c>
      <c r="T6" s="38"/>
      <c r="U6" s="41">
        <f>S6+T6</f>
        <v>830</v>
      </c>
    </row>
    <row r="7" spans="1:21" s="43" customFormat="1" ht="12.75">
      <c r="A7" s="38">
        <v>8</v>
      </c>
      <c r="B7" s="39" t="s">
        <v>56</v>
      </c>
      <c r="C7" s="47" t="s">
        <v>71</v>
      </c>
      <c r="D7" s="48">
        <v>1990</v>
      </c>
      <c r="E7" s="48">
        <v>55033878</v>
      </c>
      <c r="F7" s="38">
        <f>93+95+96</f>
        <v>284</v>
      </c>
      <c r="G7" s="38">
        <v>1</v>
      </c>
      <c r="H7" s="38"/>
      <c r="I7" s="38"/>
      <c r="J7" s="41">
        <f>F7+H7</f>
        <v>284</v>
      </c>
      <c r="K7" s="45"/>
      <c r="N7" s="60"/>
      <c r="S7" s="38"/>
      <c r="T7" s="38"/>
      <c r="U7" s="41">
        <f>S7+T7</f>
        <v>0</v>
      </c>
    </row>
    <row r="8" spans="1:21" s="43" customFormat="1" ht="12.75">
      <c r="A8" s="38">
        <v>8</v>
      </c>
      <c r="B8" s="39" t="s">
        <v>78</v>
      </c>
      <c r="C8" s="47" t="s">
        <v>209</v>
      </c>
      <c r="D8" s="48">
        <v>2003</v>
      </c>
      <c r="E8" s="48">
        <v>66740152</v>
      </c>
      <c r="F8" s="38">
        <f>91+95+93</f>
        <v>279</v>
      </c>
      <c r="G8" s="38">
        <v>1</v>
      </c>
      <c r="H8" s="38"/>
      <c r="I8" s="38"/>
      <c r="J8" s="41">
        <f>F8+H8</f>
        <v>279</v>
      </c>
      <c r="K8" s="45"/>
      <c r="N8" s="60"/>
      <c r="S8" s="38"/>
      <c r="T8" s="38"/>
      <c r="U8" s="41">
        <f>S8+T8</f>
        <v>0</v>
      </c>
    </row>
    <row r="9" spans="1:21" s="43" customFormat="1" ht="12.75">
      <c r="A9" s="38">
        <v>8</v>
      </c>
      <c r="B9" s="39" t="s">
        <v>78</v>
      </c>
      <c r="C9" s="47" t="s">
        <v>253</v>
      </c>
      <c r="D9" s="48">
        <v>1991</v>
      </c>
      <c r="E9" s="48">
        <v>66735721</v>
      </c>
      <c r="F9" s="38">
        <f>94+92+92</f>
        <v>278</v>
      </c>
      <c r="G9" s="38">
        <v>1</v>
      </c>
      <c r="H9" s="38"/>
      <c r="I9" s="38"/>
      <c r="J9" s="41">
        <f>F9+H9</f>
        <v>278</v>
      </c>
      <c r="K9" s="45"/>
      <c r="N9" s="60"/>
      <c r="S9" s="38"/>
      <c r="T9" s="38"/>
      <c r="U9" s="41">
        <f>S9+T9</f>
        <v>0</v>
      </c>
    </row>
    <row r="10" spans="1:21" s="43" customFormat="1" ht="12.75">
      <c r="A10" s="38">
        <v>8</v>
      </c>
      <c r="B10" s="39" t="s">
        <v>63</v>
      </c>
      <c r="C10" s="47" t="s">
        <v>213</v>
      </c>
      <c r="D10" s="48">
        <v>1987</v>
      </c>
      <c r="E10" s="48">
        <v>66740068</v>
      </c>
      <c r="F10" s="38">
        <f>92+90+92</f>
        <v>274</v>
      </c>
      <c r="G10" s="38">
        <v>1</v>
      </c>
      <c r="H10" s="38"/>
      <c r="I10" s="38"/>
      <c r="J10" s="41">
        <f>F10+H10</f>
        <v>274</v>
      </c>
      <c r="K10" s="45"/>
      <c r="N10" s="60"/>
      <c r="S10" s="38"/>
      <c r="T10" s="38"/>
      <c r="U10" s="41">
        <f>S10+T10</f>
        <v>0</v>
      </c>
    </row>
    <row r="11" spans="1:21" s="43" customFormat="1" ht="12.75">
      <c r="A11" s="38">
        <v>8</v>
      </c>
      <c r="B11" s="39" t="s">
        <v>63</v>
      </c>
      <c r="C11" s="47" t="s">
        <v>107</v>
      </c>
      <c r="D11" s="48">
        <v>1971</v>
      </c>
      <c r="E11" s="48">
        <v>66734040</v>
      </c>
      <c r="F11" s="38">
        <f>91+92+90</f>
        <v>273</v>
      </c>
      <c r="G11" s="38">
        <v>1</v>
      </c>
      <c r="H11" s="38"/>
      <c r="I11" s="38"/>
      <c r="J11" s="41">
        <f>F11+H11</f>
        <v>273</v>
      </c>
      <c r="K11" s="45"/>
      <c r="N11" s="60"/>
      <c r="S11" s="38"/>
      <c r="T11" s="38"/>
      <c r="U11" s="41">
        <f>S11+T11</f>
        <v>0</v>
      </c>
    </row>
    <row r="12" spans="1:21" s="43" customFormat="1" ht="12.75">
      <c r="A12" s="38">
        <v>8</v>
      </c>
      <c r="B12" s="39" t="s">
        <v>78</v>
      </c>
      <c r="C12" s="47" t="s">
        <v>208</v>
      </c>
      <c r="D12" s="48">
        <v>1979</v>
      </c>
      <c r="E12" s="48">
        <v>66741701</v>
      </c>
      <c r="F12" s="38">
        <f>89+90+92</f>
        <v>271</v>
      </c>
      <c r="G12" s="38">
        <v>1</v>
      </c>
      <c r="H12" s="38"/>
      <c r="I12" s="38"/>
      <c r="J12" s="41">
        <f>F12+H12</f>
        <v>271</v>
      </c>
      <c r="K12" s="45"/>
      <c r="N12" s="60"/>
      <c r="S12" s="38"/>
      <c r="T12" s="38"/>
      <c r="U12" s="41">
        <f>S12+T12</f>
        <v>0</v>
      </c>
    </row>
    <row r="13" spans="1:21" s="43" customFormat="1" ht="12.75">
      <c r="A13" s="38">
        <v>8</v>
      </c>
      <c r="B13" s="39" t="s">
        <v>56</v>
      </c>
      <c r="C13" s="47" t="s">
        <v>146</v>
      </c>
      <c r="D13" s="48">
        <v>1965</v>
      </c>
      <c r="E13" s="48">
        <v>20022114</v>
      </c>
      <c r="F13" s="38">
        <f>90+85+86</f>
        <v>261</v>
      </c>
      <c r="G13" s="38">
        <v>1</v>
      </c>
      <c r="H13" s="38"/>
      <c r="I13" s="38"/>
      <c r="J13" s="41">
        <f>F13+H13</f>
        <v>261</v>
      </c>
      <c r="K13" s="45"/>
      <c r="N13" s="60"/>
      <c r="S13" s="38"/>
      <c r="T13" s="38"/>
      <c r="U13" s="41">
        <f>S13+T13</f>
        <v>0</v>
      </c>
    </row>
    <row r="14" spans="1:21" s="43" customFormat="1" ht="12.75">
      <c r="A14" s="38">
        <v>8</v>
      </c>
      <c r="B14" s="39" t="s">
        <v>63</v>
      </c>
      <c r="C14" s="47" t="s">
        <v>169</v>
      </c>
      <c r="D14" s="48">
        <v>1980</v>
      </c>
      <c r="E14" s="48">
        <v>66134283</v>
      </c>
      <c r="F14" s="38">
        <f>81+84+88</f>
        <v>253</v>
      </c>
      <c r="G14" s="38">
        <v>1</v>
      </c>
      <c r="H14" s="38"/>
      <c r="I14" s="38"/>
      <c r="J14" s="41">
        <f>F14+H14</f>
        <v>253</v>
      </c>
      <c r="K14" s="45"/>
      <c r="N14" s="60"/>
      <c r="S14" s="38"/>
      <c r="T14" s="38"/>
      <c r="U14" s="41">
        <f>S14+T14</f>
        <v>0</v>
      </c>
    </row>
    <row r="15" spans="1:21" s="43" customFormat="1" ht="12.75">
      <c r="A15" s="38"/>
      <c r="F15" s="38"/>
      <c r="G15" s="38"/>
      <c r="H15" s="38"/>
      <c r="I15" s="38"/>
      <c r="J15" s="41">
        <f>F15+H15</f>
        <v>0</v>
      </c>
      <c r="K15" s="45"/>
      <c r="N15" s="60"/>
      <c r="S15" s="38"/>
      <c r="T15" s="38"/>
      <c r="U15" s="41">
        <f>S15+T15</f>
        <v>0</v>
      </c>
    </row>
    <row r="16" spans="1:21" s="43" customFormat="1" ht="12.75">
      <c r="A16" s="38"/>
      <c r="F16" s="38"/>
      <c r="G16" s="38"/>
      <c r="H16" s="38"/>
      <c r="I16" s="38"/>
      <c r="J16" s="41">
        <f>F16+H16</f>
        <v>0</v>
      </c>
      <c r="K16" s="45"/>
      <c r="N16" s="60"/>
      <c r="S16" s="38"/>
      <c r="T16" s="38"/>
      <c r="U16" s="41">
        <f>S16+T16</f>
        <v>0</v>
      </c>
    </row>
    <row r="17" spans="1:21" s="43" customFormat="1" ht="12.75">
      <c r="A17" s="38"/>
      <c r="F17" s="38"/>
      <c r="G17" s="38"/>
      <c r="H17" s="38"/>
      <c r="I17" s="38"/>
      <c r="J17" s="41">
        <f>F17+H17</f>
        <v>0</v>
      </c>
      <c r="K17" s="45"/>
      <c r="N17" s="60"/>
      <c r="S17" s="38"/>
      <c r="T17" s="38"/>
      <c r="U17" s="41">
        <f>S17+T17</f>
        <v>0</v>
      </c>
    </row>
    <row r="18" spans="1:21" s="43" customFormat="1" ht="12.75">
      <c r="A18" s="38"/>
      <c r="F18" s="38"/>
      <c r="G18" s="38"/>
      <c r="H18" s="38"/>
      <c r="I18" s="38"/>
      <c r="J18" s="41">
        <f>F18+H18</f>
        <v>0</v>
      </c>
      <c r="K18" s="45"/>
      <c r="N18" s="60"/>
      <c r="S18" s="38"/>
      <c r="T18" s="38"/>
      <c r="U18" s="41">
        <f>S18+T18</f>
        <v>0</v>
      </c>
    </row>
    <row r="19" spans="1:21" s="43" customFormat="1" ht="12.75">
      <c r="A19" s="38"/>
      <c r="F19" s="38"/>
      <c r="G19" s="38"/>
      <c r="H19" s="38"/>
      <c r="I19" s="38"/>
      <c r="J19" s="41">
        <f>F19+H19</f>
        <v>0</v>
      </c>
      <c r="K19" s="45"/>
      <c r="N19" s="60"/>
      <c r="S19" s="38"/>
      <c r="T19" s="38"/>
      <c r="U19" s="41">
        <f>S19+T19</f>
        <v>0</v>
      </c>
    </row>
    <row r="20" spans="1:21" s="43" customFormat="1" ht="12.75">
      <c r="A20" s="38"/>
      <c r="F20" s="38"/>
      <c r="G20" s="38"/>
      <c r="H20" s="38"/>
      <c r="I20" s="38"/>
      <c r="J20" s="41">
        <f>F20+H20</f>
        <v>0</v>
      </c>
      <c r="K20" s="45"/>
      <c r="N20" s="60"/>
      <c r="S20" s="38"/>
      <c r="T20" s="38"/>
      <c r="U20" s="41">
        <f>S20+T20</f>
        <v>0</v>
      </c>
    </row>
    <row r="21" spans="1:21" s="43" customFormat="1" ht="12.75">
      <c r="A21" s="38"/>
      <c r="F21" s="38"/>
      <c r="G21" s="38"/>
      <c r="H21" s="38"/>
      <c r="I21" s="38"/>
      <c r="J21" s="41">
        <f>F21+H21</f>
        <v>0</v>
      </c>
      <c r="K21" s="45"/>
      <c r="N21" s="60"/>
      <c r="S21" s="38"/>
      <c r="T21" s="38"/>
      <c r="U21" s="41">
        <f>S21+T21</f>
        <v>0</v>
      </c>
    </row>
    <row r="22" spans="1:21" s="43" customFormat="1" ht="12.75">
      <c r="A22" s="38"/>
      <c r="F22" s="38"/>
      <c r="G22" s="38"/>
      <c r="H22" s="38"/>
      <c r="I22" s="38"/>
      <c r="J22" s="41">
        <f>F22+H22</f>
        <v>0</v>
      </c>
      <c r="K22" s="45"/>
      <c r="N22" s="60"/>
      <c r="S22" s="38"/>
      <c r="T22" s="38"/>
      <c r="U22" s="41">
        <f>S22+T22</f>
        <v>0</v>
      </c>
    </row>
    <row r="23" spans="1:21" s="43" customFormat="1" ht="12.75">
      <c r="A23" s="38"/>
      <c r="F23" s="38"/>
      <c r="G23" s="38"/>
      <c r="H23" s="38"/>
      <c r="I23" s="38"/>
      <c r="J23" s="41">
        <f>F23+H23</f>
        <v>0</v>
      </c>
      <c r="K23" s="45"/>
      <c r="N23" s="60"/>
      <c r="S23" s="38"/>
      <c r="T23" s="38"/>
      <c r="U23" s="41">
        <f>S23+T23</f>
        <v>0</v>
      </c>
    </row>
    <row r="24" spans="1:21" s="43" customFormat="1" ht="12.75">
      <c r="A24" s="38"/>
      <c r="F24" s="38"/>
      <c r="G24" s="38"/>
      <c r="H24" s="38"/>
      <c r="I24" s="38"/>
      <c r="J24" s="41">
        <f>F24+H24</f>
        <v>0</v>
      </c>
      <c r="K24" s="45"/>
      <c r="N24" s="60"/>
      <c r="S24" s="38"/>
      <c r="T24" s="38"/>
      <c r="U24" s="41">
        <f>S24+T24</f>
        <v>0</v>
      </c>
    </row>
    <row r="25" spans="1:21" s="43" customFormat="1" ht="12.75">
      <c r="A25" s="38"/>
      <c r="F25" s="38"/>
      <c r="G25" s="38"/>
      <c r="H25" s="38"/>
      <c r="I25" s="38"/>
      <c r="J25" s="41">
        <f>F25+H25</f>
        <v>0</v>
      </c>
      <c r="K25" s="45"/>
      <c r="N25" s="60"/>
      <c r="S25" s="38"/>
      <c r="T25" s="38"/>
      <c r="U25" s="41">
        <f>S25+T25</f>
        <v>0</v>
      </c>
    </row>
    <row r="26" spans="1:21" s="43" customFormat="1" ht="12.75">
      <c r="A26" s="38"/>
      <c r="F26" s="38"/>
      <c r="G26" s="38"/>
      <c r="H26" s="38"/>
      <c r="I26" s="38"/>
      <c r="J26" s="41">
        <f>F26+H26</f>
        <v>0</v>
      </c>
      <c r="K26" s="45"/>
      <c r="N26" s="60"/>
      <c r="S26" s="38"/>
      <c r="T26" s="38"/>
      <c r="U26" s="41">
        <f>S26+T26</f>
        <v>0</v>
      </c>
    </row>
    <row r="27" spans="1:21" s="43" customFormat="1" ht="12.75">
      <c r="A27" s="38"/>
      <c r="F27" s="38"/>
      <c r="G27" s="38"/>
      <c r="H27" s="38"/>
      <c r="I27" s="38"/>
      <c r="J27" s="41">
        <f>F27+H27</f>
        <v>0</v>
      </c>
      <c r="K27" s="45"/>
      <c r="N27" s="60"/>
      <c r="S27" s="38"/>
      <c r="T27" s="38"/>
      <c r="U27" s="41">
        <f>S27+T27</f>
        <v>0</v>
      </c>
    </row>
    <row r="28" spans="1:21" s="43" customFormat="1" ht="12.75">
      <c r="A28" s="38"/>
      <c r="F28" s="38"/>
      <c r="G28" s="38"/>
      <c r="H28" s="38"/>
      <c r="I28" s="38"/>
      <c r="J28" s="41">
        <f>F28+H28</f>
        <v>0</v>
      </c>
      <c r="K28" s="45"/>
      <c r="N28" s="60"/>
      <c r="S28" s="38"/>
      <c r="T28" s="38"/>
      <c r="U28" s="41">
        <f>S28+T28</f>
        <v>0</v>
      </c>
    </row>
    <row r="29" spans="1:21" s="43" customFormat="1" ht="12.75">
      <c r="A29" s="38"/>
      <c r="F29" s="38"/>
      <c r="G29" s="38"/>
      <c r="H29" s="38"/>
      <c r="I29" s="38"/>
      <c r="J29" s="41">
        <f>F29+H29</f>
        <v>0</v>
      </c>
      <c r="K29" s="45"/>
      <c r="N29" s="60"/>
      <c r="S29" s="38"/>
      <c r="T29" s="38"/>
      <c r="U29" s="41">
        <f>S29+T29</f>
        <v>0</v>
      </c>
    </row>
    <row r="30" spans="1:21" s="43" customFormat="1" ht="12.75">
      <c r="A30" s="38"/>
      <c r="F30" s="38"/>
      <c r="G30" s="38"/>
      <c r="H30" s="38"/>
      <c r="I30" s="38"/>
      <c r="J30" s="41">
        <f>F30+H30</f>
        <v>0</v>
      </c>
      <c r="K30" s="45"/>
      <c r="N30" s="60"/>
      <c r="S30" s="38"/>
      <c r="T30" s="38"/>
      <c r="U30" s="41">
        <f>S30+T30</f>
        <v>0</v>
      </c>
    </row>
    <row r="31" spans="1:21" s="43" customFormat="1" ht="12.75">
      <c r="A31" s="38"/>
      <c r="F31" s="38"/>
      <c r="G31" s="38"/>
      <c r="H31" s="38"/>
      <c r="I31" s="38"/>
      <c r="J31" s="41">
        <f>F31+H31</f>
        <v>0</v>
      </c>
      <c r="K31" s="45"/>
      <c r="N31" s="60"/>
      <c r="S31" s="38"/>
      <c r="T31" s="38"/>
      <c r="U31" s="41"/>
    </row>
    <row r="32" spans="1:21" s="43" customFormat="1" ht="12.75">
      <c r="A32" s="38"/>
      <c r="F32" s="38"/>
      <c r="G32" s="38"/>
      <c r="H32" s="38"/>
      <c r="I32" s="38"/>
      <c r="J32" s="41">
        <f>F32+H32</f>
        <v>0</v>
      </c>
      <c r="K32" s="45"/>
      <c r="N32" s="60"/>
      <c r="S32" s="38"/>
      <c r="T32" s="38"/>
      <c r="U32" s="41"/>
    </row>
    <row r="33" spans="1:21" s="43" customFormat="1" ht="12.75">
      <c r="A33" s="38"/>
      <c r="F33" s="38"/>
      <c r="G33" s="38"/>
      <c r="H33" s="38"/>
      <c r="I33" s="38"/>
      <c r="J33" s="41">
        <f>F33+H33</f>
        <v>0</v>
      </c>
      <c r="K33" s="45"/>
      <c r="N33" s="60"/>
      <c r="S33" s="38"/>
      <c r="T33" s="38"/>
      <c r="U33" s="41"/>
    </row>
    <row r="34" spans="1:21" s="43" customFormat="1" ht="12.75">
      <c r="A34" s="38"/>
      <c r="F34" s="38"/>
      <c r="G34" s="38"/>
      <c r="H34" s="38"/>
      <c r="I34" s="38"/>
      <c r="J34" s="41">
        <f>F34+H34</f>
        <v>0</v>
      </c>
      <c r="K34" s="45"/>
      <c r="N34" s="60"/>
      <c r="S34" s="38"/>
      <c r="T34" s="38"/>
      <c r="U34" s="41"/>
    </row>
    <row r="35" spans="1:21" s="43" customFormat="1" ht="12.75">
      <c r="A35" s="38"/>
      <c r="F35" s="38"/>
      <c r="G35" s="38"/>
      <c r="H35" s="38"/>
      <c r="I35" s="38"/>
      <c r="J35" s="41">
        <f>F35+H35</f>
        <v>0</v>
      </c>
      <c r="K35" s="45"/>
      <c r="N35" s="60"/>
      <c r="S35" s="38"/>
      <c r="T35" s="38"/>
      <c r="U35" s="41"/>
    </row>
    <row r="36" spans="1:21" s="43" customFormat="1" ht="12.75">
      <c r="A36" s="38"/>
      <c r="F36" s="38"/>
      <c r="G36" s="38"/>
      <c r="H36" s="38"/>
      <c r="I36" s="38"/>
      <c r="J36" s="41">
        <f>F36+H36</f>
        <v>0</v>
      </c>
      <c r="K36" s="45"/>
      <c r="N36" s="60"/>
      <c r="S36" s="38"/>
      <c r="T36" s="38"/>
      <c r="U36" s="41"/>
    </row>
    <row r="37" spans="1:21" s="43" customFormat="1" ht="12.75">
      <c r="A37" s="38"/>
      <c r="F37" s="38"/>
      <c r="G37" s="38"/>
      <c r="H37" s="38"/>
      <c r="I37" s="38"/>
      <c r="J37" s="41">
        <f>F37+H37</f>
        <v>0</v>
      </c>
      <c r="K37" s="45"/>
      <c r="N37" s="60"/>
      <c r="S37" s="38"/>
      <c r="T37" s="38"/>
      <c r="U37" s="41"/>
    </row>
    <row r="38" spans="1:21" s="43" customFormat="1" ht="12.75">
      <c r="A38" s="38"/>
      <c r="F38" s="38"/>
      <c r="G38" s="38"/>
      <c r="H38" s="38"/>
      <c r="I38" s="38"/>
      <c r="J38" s="41">
        <f>F38+H38</f>
        <v>0</v>
      </c>
      <c r="K38" s="45"/>
      <c r="N38" s="60"/>
      <c r="S38" s="38"/>
      <c r="T38" s="38"/>
      <c r="U38" s="41"/>
    </row>
    <row r="39" spans="1:21" s="43" customFormat="1" ht="12.75">
      <c r="A39" s="38"/>
      <c r="F39" s="38"/>
      <c r="G39" s="38"/>
      <c r="H39" s="38"/>
      <c r="I39" s="38"/>
      <c r="J39" s="41">
        <f>F39+H39</f>
        <v>0</v>
      </c>
      <c r="K39" s="45"/>
      <c r="N39" s="60"/>
      <c r="S39" s="38"/>
      <c r="T39" s="38"/>
      <c r="U39" s="41"/>
    </row>
    <row r="40" spans="1:21" s="43" customFormat="1" ht="12.75">
      <c r="A40" s="38"/>
      <c r="F40" s="38"/>
      <c r="G40" s="38"/>
      <c r="H40" s="38"/>
      <c r="I40" s="38"/>
      <c r="J40" s="41">
        <f>F40+H40</f>
        <v>0</v>
      </c>
      <c r="K40" s="45"/>
      <c r="N40" s="60"/>
      <c r="S40" s="38"/>
      <c r="T40" s="38"/>
      <c r="U40" s="41"/>
    </row>
    <row r="41" spans="1:21" s="43" customFormat="1" ht="12.75">
      <c r="A41" s="38"/>
      <c r="F41" s="38"/>
      <c r="G41" s="38"/>
      <c r="H41" s="38"/>
      <c r="I41" s="38"/>
      <c r="J41" s="41">
        <f>F41+H41</f>
        <v>0</v>
      </c>
      <c r="K41" s="45"/>
      <c r="N41" s="60"/>
      <c r="S41" s="38"/>
      <c r="T41" s="38"/>
      <c r="U41" s="41"/>
    </row>
    <row r="42" spans="1:21" s="43" customFormat="1" ht="12.75">
      <c r="A42" s="38"/>
      <c r="F42" s="38"/>
      <c r="G42" s="38"/>
      <c r="H42" s="38"/>
      <c r="I42" s="38"/>
      <c r="J42" s="41">
        <f>F42+H42</f>
        <v>0</v>
      </c>
      <c r="K42" s="45"/>
      <c r="N42" s="60"/>
      <c r="S42" s="38"/>
      <c r="T42" s="38"/>
      <c r="U42" s="41"/>
    </row>
    <row r="43" spans="1:21" s="43" customFormat="1" ht="12.75">
      <c r="A43" s="38"/>
      <c r="F43" s="38"/>
      <c r="G43" s="38"/>
      <c r="H43" s="38"/>
      <c r="I43" s="38"/>
      <c r="J43" s="41">
        <f>F43+H43</f>
        <v>0</v>
      </c>
      <c r="K43" s="45"/>
      <c r="N43" s="60"/>
      <c r="S43" s="38"/>
      <c r="T43" s="38"/>
      <c r="U43" s="41"/>
    </row>
    <row r="44" spans="1:21" s="43" customFormat="1" ht="12.75">
      <c r="A44" s="38"/>
      <c r="F44" s="38"/>
      <c r="G44" s="38"/>
      <c r="H44" s="38"/>
      <c r="I44" s="38"/>
      <c r="J44" s="41">
        <f>F44+H44</f>
        <v>0</v>
      </c>
      <c r="K44" s="45"/>
      <c r="N44" s="60"/>
      <c r="S44" s="38"/>
      <c r="T44" s="38"/>
      <c r="U44" s="41"/>
    </row>
    <row r="45" spans="1:21" s="43" customFormat="1" ht="12.75">
      <c r="A45" s="38"/>
      <c r="F45" s="38"/>
      <c r="G45" s="38"/>
      <c r="H45" s="38"/>
      <c r="I45" s="38"/>
      <c r="J45" s="41">
        <f>F45+H45</f>
        <v>0</v>
      </c>
      <c r="K45" s="45"/>
      <c r="N45" s="60"/>
      <c r="S45" s="38"/>
      <c r="T45" s="38"/>
      <c r="U45" s="41"/>
    </row>
    <row r="46" spans="1:21" s="43" customFormat="1" ht="12.75">
      <c r="A46" s="38"/>
      <c r="F46" s="38"/>
      <c r="G46" s="38"/>
      <c r="H46" s="38"/>
      <c r="I46" s="38"/>
      <c r="J46" s="41">
        <f>F46+H46</f>
        <v>0</v>
      </c>
      <c r="K46" s="45"/>
      <c r="N46" s="60"/>
      <c r="S46" s="38"/>
      <c r="T46" s="38"/>
      <c r="U46" s="41"/>
    </row>
    <row r="47" spans="1:21" s="43" customFormat="1" ht="12.75">
      <c r="A47" s="38"/>
      <c r="F47" s="38"/>
      <c r="G47" s="38"/>
      <c r="H47" s="38"/>
      <c r="I47" s="38"/>
      <c r="J47" s="41">
        <f>F47+H47</f>
        <v>0</v>
      </c>
      <c r="K47" s="45"/>
      <c r="N47" s="60"/>
      <c r="S47" s="38"/>
      <c r="T47" s="38"/>
      <c r="U47" s="41"/>
    </row>
    <row r="48" spans="1:21" s="43" customFormat="1" ht="12.75">
      <c r="A48" s="38"/>
      <c r="F48" s="38"/>
      <c r="G48" s="38"/>
      <c r="H48" s="38"/>
      <c r="I48" s="38"/>
      <c r="J48" s="41">
        <f>F48+H48</f>
        <v>0</v>
      </c>
      <c r="K48" s="45"/>
      <c r="N48" s="60"/>
      <c r="S48" s="38"/>
      <c r="T48" s="38"/>
      <c r="U48" s="41"/>
    </row>
    <row r="49" spans="1:21" s="43" customFormat="1" ht="12.75">
      <c r="A49" s="38"/>
      <c r="F49" s="38"/>
      <c r="G49" s="38"/>
      <c r="H49" s="38"/>
      <c r="I49" s="38"/>
      <c r="J49" s="41">
        <f>F49+H49</f>
        <v>0</v>
      </c>
      <c r="K49" s="45"/>
      <c r="N49" s="60"/>
      <c r="S49" s="38"/>
      <c r="T49" s="38"/>
      <c r="U49" s="41"/>
    </row>
    <row r="50" spans="1:21" s="43" customFormat="1" ht="12.75">
      <c r="A50" s="38"/>
      <c r="F50" s="38"/>
      <c r="G50" s="38"/>
      <c r="H50" s="38"/>
      <c r="I50" s="38"/>
      <c r="J50" s="41">
        <f>F50+H50</f>
        <v>0</v>
      </c>
      <c r="K50" s="45"/>
      <c r="N50" s="60"/>
      <c r="S50" s="38"/>
      <c r="T50" s="38"/>
      <c r="U50" s="41"/>
    </row>
    <row r="51" spans="1:21" s="43" customFormat="1" ht="12.75">
      <c r="A51" s="38"/>
      <c r="F51" s="38"/>
      <c r="G51" s="38"/>
      <c r="H51" s="38"/>
      <c r="I51" s="38"/>
      <c r="J51" s="41">
        <f>F51+H51</f>
        <v>0</v>
      </c>
      <c r="K51" s="45"/>
      <c r="N51" s="60"/>
      <c r="S51" s="38"/>
      <c r="T51" s="38"/>
      <c r="U51" s="41"/>
    </row>
    <row r="52" spans="1:21" s="43" customFormat="1" ht="12.75">
      <c r="A52" s="38"/>
      <c r="F52" s="38"/>
      <c r="G52" s="38"/>
      <c r="H52" s="38"/>
      <c r="I52" s="38"/>
      <c r="J52" s="41">
        <f>F52+H52</f>
        <v>0</v>
      </c>
      <c r="K52" s="45"/>
      <c r="N52" s="60"/>
      <c r="S52" s="38"/>
      <c r="T52" s="38"/>
      <c r="U52" s="41"/>
    </row>
    <row r="53" spans="1:21" s="43" customFormat="1" ht="12.75">
      <c r="A53" s="38"/>
      <c r="F53" s="38"/>
      <c r="G53" s="38"/>
      <c r="H53" s="38"/>
      <c r="I53" s="38"/>
      <c r="J53" s="41">
        <f>F53+H53</f>
        <v>0</v>
      </c>
      <c r="K53" s="45"/>
      <c r="N53" s="60"/>
      <c r="S53" s="38"/>
      <c r="T53" s="38"/>
      <c r="U53" s="41"/>
    </row>
    <row r="54" spans="1:21" s="43" customFormat="1" ht="12.75">
      <c r="A54" s="38"/>
      <c r="F54" s="38"/>
      <c r="G54" s="38"/>
      <c r="H54" s="38"/>
      <c r="I54" s="38"/>
      <c r="J54" s="41">
        <f>F54+H54</f>
        <v>0</v>
      </c>
      <c r="K54" s="45"/>
      <c r="N54" s="60"/>
      <c r="S54" s="38"/>
      <c r="T54" s="38"/>
      <c r="U54" s="41"/>
    </row>
    <row r="55" spans="1:21" s="43" customFormat="1" ht="12.75">
      <c r="A55" s="38"/>
      <c r="F55" s="38"/>
      <c r="G55" s="38"/>
      <c r="H55" s="38"/>
      <c r="I55" s="38"/>
      <c r="J55" s="41">
        <f>F55+H55</f>
        <v>0</v>
      </c>
      <c r="K55" s="45"/>
      <c r="N55" s="60"/>
      <c r="S55" s="38"/>
      <c r="T55" s="38"/>
      <c r="U55" s="41"/>
    </row>
    <row r="56" spans="1:21" s="43" customFormat="1" ht="12.75">
      <c r="A56" s="38"/>
      <c r="F56" s="38"/>
      <c r="G56" s="38"/>
      <c r="H56" s="38"/>
      <c r="I56" s="38"/>
      <c r="J56" s="41">
        <f>F56+H56</f>
        <v>0</v>
      </c>
      <c r="K56" s="45"/>
      <c r="N56" s="60"/>
      <c r="S56" s="38"/>
      <c r="T56" s="38"/>
      <c r="U56" s="41"/>
    </row>
    <row r="57" spans="1:21" s="43" customFormat="1" ht="12.75">
      <c r="A57" s="38"/>
      <c r="F57" s="38"/>
      <c r="G57" s="38"/>
      <c r="H57" s="38"/>
      <c r="I57" s="38"/>
      <c r="J57" s="41">
        <f>F57+H57</f>
        <v>0</v>
      </c>
      <c r="K57" s="45"/>
      <c r="N57" s="60"/>
      <c r="S57" s="38"/>
      <c r="T57" s="38"/>
      <c r="U57" s="41"/>
    </row>
    <row r="58" spans="1:21" s="43" customFormat="1" ht="12.75">
      <c r="A58" s="38"/>
      <c r="F58" s="38"/>
      <c r="G58" s="38"/>
      <c r="H58" s="38"/>
      <c r="I58" s="38"/>
      <c r="J58" s="41">
        <f>F58+H58</f>
        <v>0</v>
      </c>
      <c r="K58" s="45"/>
      <c r="N58" s="60"/>
      <c r="S58" s="38"/>
      <c r="T58" s="38"/>
      <c r="U58" s="41"/>
    </row>
    <row r="59" spans="1:21" s="43" customFormat="1" ht="12.75">
      <c r="A59" s="38"/>
      <c r="F59" s="38"/>
      <c r="G59" s="38"/>
      <c r="H59" s="38"/>
      <c r="I59" s="38"/>
      <c r="J59" s="41">
        <f>F59+H59</f>
        <v>0</v>
      </c>
      <c r="K59" s="45"/>
      <c r="N59" s="60"/>
      <c r="S59" s="38"/>
      <c r="T59" s="38"/>
      <c r="U59" s="41"/>
    </row>
    <row r="60" spans="1:21" s="43" customFormat="1" ht="12.75">
      <c r="A60" s="38"/>
      <c r="F60" s="38"/>
      <c r="G60" s="38"/>
      <c r="H60" s="38"/>
      <c r="I60" s="38"/>
      <c r="J60" s="41">
        <f>F60+H60</f>
        <v>0</v>
      </c>
      <c r="K60" s="45"/>
      <c r="N60" s="60"/>
      <c r="S60" s="38"/>
      <c r="T60" s="38"/>
      <c r="U60" s="41"/>
    </row>
    <row r="61" spans="1:21" s="43" customFormat="1" ht="12.75">
      <c r="A61" s="38"/>
      <c r="F61" s="38"/>
      <c r="G61" s="38"/>
      <c r="H61" s="38"/>
      <c r="I61" s="38"/>
      <c r="J61" s="41">
        <f>F61+H61</f>
        <v>0</v>
      </c>
      <c r="K61" s="45"/>
      <c r="N61" s="60"/>
      <c r="S61" s="38"/>
      <c r="T61" s="38"/>
      <c r="U61" s="41"/>
    </row>
    <row r="62" spans="1:21" s="43" customFormat="1" ht="12.75">
      <c r="A62" s="38"/>
      <c r="F62" s="38"/>
      <c r="G62" s="38"/>
      <c r="H62" s="38"/>
      <c r="I62" s="38"/>
      <c r="J62" s="41">
        <f>F62+H62</f>
        <v>0</v>
      </c>
      <c r="K62" s="45"/>
      <c r="N62" s="60"/>
      <c r="S62" s="38"/>
      <c r="T62" s="38"/>
      <c r="U62" s="41"/>
    </row>
    <row r="63" spans="1:21" s="43" customFormat="1" ht="12.75">
      <c r="A63" s="38"/>
      <c r="F63" s="38"/>
      <c r="G63" s="38"/>
      <c r="H63" s="38"/>
      <c r="I63" s="38"/>
      <c r="J63" s="41">
        <f>F63+H63</f>
        <v>0</v>
      </c>
      <c r="K63" s="45"/>
      <c r="N63" s="60"/>
      <c r="S63" s="38"/>
      <c r="T63" s="38"/>
      <c r="U63" s="41"/>
    </row>
    <row r="64" spans="1:21" s="43" customFormat="1" ht="12.75">
      <c r="A64" s="38"/>
      <c r="F64" s="38"/>
      <c r="G64" s="38"/>
      <c r="H64" s="38"/>
      <c r="I64" s="38"/>
      <c r="J64" s="41">
        <f>F64+H64</f>
        <v>0</v>
      </c>
      <c r="K64" s="45"/>
      <c r="N64" s="60"/>
      <c r="S64" s="38"/>
      <c r="T64" s="38"/>
      <c r="U64" s="41"/>
    </row>
    <row r="65" spans="1:21" s="43" customFormat="1" ht="12.75">
      <c r="A65" s="38"/>
      <c r="F65" s="38"/>
      <c r="G65" s="38"/>
      <c r="H65" s="38"/>
      <c r="I65" s="38"/>
      <c r="J65" s="41">
        <f>F65+H65</f>
        <v>0</v>
      </c>
      <c r="K65" s="45"/>
      <c r="N65" s="60"/>
      <c r="S65" s="38"/>
      <c r="T65" s="38"/>
      <c r="U65" s="41"/>
    </row>
    <row r="66" spans="1:21" s="43" customFormat="1" ht="12.75">
      <c r="A66" s="38"/>
      <c r="F66" s="38"/>
      <c r="G66" s="38"/>
      <c r="H66" s="38"/>
      <c r="I66" s="38"/>
      <c r="J66" s="41">
        <f>F66+H66</f>
        <v>0</v>
      </c>
      <c r="K66" s="45"/>
      <c r="N66" s="60"/>
      <c r="S66" s="38"/>
      <c r="T66" s="38"/>
      <c r="U66" s="41"/>
    </row>
    <row r="67" spans="1:21" s="43" customFormat="1" ht="12.75">
      <c r="A67" s="38"/>
      <c r="F67" s="38"/>
      <c r="G67" s="38"/>
      <c r="H67" s="38"/>
      <c r="I67" s="38"/>
      <c r="J67" s="41">
        <f>F67+H67</f>
        <v>0</v>
      </c>
      <c r="K67" s="45"/>
      <c r="N67" s="60"/>
      <c r="S67" s="38"/>
      <c r="T67" s="38"/>
      <c r="U67" s="41"/>
    </row>
    <row r="68" spans="1:21" s="43" customFormat="1" ht="12.75">
      <c r="A68" s="38"/>
      <c r="F68" s="38"/>
      <c r="G68" s="38"/>
      <c r="H68" s="38"/>
      <c r="I68" s="38"/>
      <c r="J68" s="41">
        <f>F68+H68</f>
        <v>0</v>
      </c>
      <c r="K68" s="45"/>
      <c r="N68" s="60"/>
      <c r="S68" s="38"/>
      <c r="T68" s="38"/>
      <c r="U68" s="41"/>
    </row>
    <row r="69" spans="1:21" s="43" customFormat="1" ht="12.75">
      <c r="A69" s="38"/>
      <c r="F69" s="38"/>
      <c r="G69" s="38"/>
      <c r="H69" s="38"/>
      <c r="I69" s="38"/>
      <c r="J69" s="41">
        <f>F69+H69</f>
        <v>0</v>
      </c>
      <c r="K69" s="45"/>
      <c r="N69" s="60"/>
      <c r="S69" s="38"/>
      <c r="T69" s="38"/>
      <c r="U69" s="41"/>
    </row>
    <row r="70" spans="1:21" s="43" customFormat="1" ht="12.75">
      <c r="A70" s="38"/>
      <c r="F70" s="38"/>
      <c r="G70" s="38"/>
      <c r="H70" s="38"/>
      <c r="I70" s="38"/>
      <c r="J70" s="41">
        <f>F70+H70</f>
        <v>0</v>
      </c>
      <c r="K70" s="45"/>
      <c r="N70" s="60"/>
      <c r="S70" s="38"/>
      <c r="T70" s="38"/>
      <c r="U70" s="41"/>
    </row>
    <row r="71" spans="1:21" s="43" customFormat="1" ht="12.75">
      <c r="A71" s="38"/>
      <c r="F71" s="38"/>
      <c r="G71" s="38"/>
      <c r="H71" s="38"/>
      <c r="I71" s="38"/>
      <c r="J71" s="38"/>
      <c r="K71" s="61"/>
      <c r="N71" s="60"/>
      <c r="S71" s="38"/>
      <c r="T71" s="38"/>
      <c r="U71" s="38"/>
    </row>
    <row r="72" spans="1:21" s="43" customFormat="1" ht="12.75">
      <c r="A72" s="38"/>
      <c r="F72" s="38"/>
      <c r="G72" s="38"/>
      <c r="H72" s="38"/>
      <c r="I72" s="38"/>
      <c r="J72" s="38"/>
      <c r="K72" s="61"/>
      <c r="N72" s="60"/>
      <c r="S72" s="38"/>
      <c r="T72" s="38"/>
      <c r="U72" s="38"/>
    </row>
    <row r="73" spans="1:21" s="43" customFormat="1" ht="12.75">
      <c r="A73" s="38"/>
      <c r="F73" s="38"/>
      <c r="G73" s="38"/>
      <c r="H73" s="38"/>
      <c r="I73" s="38"/>
      <c r="J73" s="38"/>
      <c r="K73" s="61"/>
      <c r="N73" s="60"/>
      <c r="S73" s="38"/>
      <c r="T73" s="38"/>
      <c r="U73" s="38"/>
    </row>
    <row r="74" spans="1:21" s="43" customFormat="1" ht="12.75">
      <c r="A74" s="38"/>
      <c r="F74" s="38"/>
      <c r="G74" s="38"/>
      <c r="H74" s="38"/>
      <c r="I74" s="38"/>
      <c r="J74" s="38"/>
      <c r="K74" s="61"/>
      <c r="N74" s="60"/>
      <c r="S74" s="38"/>
      <c r="T74" s="38"/>
      <c r="U74" s="38"/>
    </row>
    <row r="75" spans="1:21" s="43" customFormat="1" ht="12.75">
      <c r="A75" s="38"/>
      <c r="F75" s="38"/>
      <c r="G75" s="38"/>
      <c r="H75" s="38"/>
      <c r="I75" s="38"/>
      <c r="J75" s="38"/>
      <c r="K75" s="61"/>
      <c r="N75" s="60"/>
      <c r="S75" s="38"/>
      <c r="T75" s="38"/>
      <c r="U75" s="38"/>
    </row>
    <row r="76" spans="1:21" s="43" customFormat="1" ht="12.75">
      <c r="A76" s="38"/>
      <c r="F76" s="38"/>
      <c r="G76" s="38"/>
      <c r="H76" s="38"/>
      <c r="I76" s="38"/>
      <c r="J76" s="38"/>
      <c r="K76" s="61"/>
      <c r="N76" s="60"/>
      <c r="S76" s="38"/>
      <c r="T76" s="38"/>
      <c r="U76" s="38"/>
    </row>
    <row r="77" spans="1:21" s="43" customFormat="1" ht="12.75">
      <c r="A77" s="38"/>
      <c r="F77" s="38"/>
      <c r="G77" s="38"/>
      <c r="H77" s="38"/>
      <c r="I77" s="38"/>
      <c r="J77" s="38"/>
      <c r="K77" s="61"/>
      <c r="N77" s="60"/>
      <c r="S77" s="38"/>
      <c r="T77" s="38"/>
      <c r="U77" s="38"/>
    </row>
    <row r="78" spans="1:21" s="43" customFormat="1" ht="12.75">
      <c r="A78" s="38"/>
      <c r="F78" s="38"/>
      <c r="G78" s="38"/>
      <c r="H78" s="38"/>
      <c r="I78" s="38"/>
      <c r="J78" s="38"/>
      <c r="K78" s="61"/>
      <c r="N78" s="60"/>
      <c r="S78" s="38"/>
      <c r="T78" s="38"/>
      <c r="U78" s="38"/>
    </row>
    <row r="79" spans="1:21" s="43" customFormat="1" ht="12.75">
      <c r="A79" s="38"/>
      <c r="F79" s="38"/>
      <c r="G79" s="38"/>
      <c r="H79" s="38"/>
      <c r="I79" s="38"/>
      <c r="J79" s="38"/>
      <c r="K79" s="61"/>
      <c r="N79" s="60"/>
      <c r="S79" s="38"/>
      <c r="T79" s="38"/>
      <c r="U79" s="38"/>
    </row>
    <row r="80" spans="1:21" s="43" customFormat="1" ht="12.75">
      <c r="A80" s="38"/>
      <c r="F80" s="38"/>
      <c r="G80" s="38"/>
      <c r="H80" s="38"/>
      <c r="I80" s="38"/>
      <c r="J80" s="38"/>
      <c r="K80" s="61"/>
      <c r="N80" s="60"/>
      <c r="S80" s="38"/>
      <c r="T80" s="38"/>
      <c r="U80" s="38"/>
    </row>
    <row r="81" spans="1:21" s="43" customFormat="1" ht="12.75">
      <c r="A81" s="38"/>
      <c r="F81" s="38"/>
      <c r="G81" s="38"/>
      <c r="H81" s="38"/>
      <c r="I81" s="38"/>
      <c r="J81" s="38"/>
      <c r="K81" s="61"/>
      <c r="N81" s="60"/>
      <c r="S81" s="38"/>
      <c r="T81" s="38"/>
      <c r="U81" s="38"/>
    </row>
    <row r="82" spans="1:21" s="43" customFormat="1" ht="12.75">
      <c r="A82" s="38"/>
      <c r="F82" s="38"/>
      <c r="G82" s="38"/>
      <c r="H82" s="38"/>
      <c r="I82" s="38"/>
      <c r="J82" s="38"/>
      <c r="K82" s="61"/>
      <c r="N82" s="60"/>
      <c r="S82" s="38"/>
      <c r="T82" s="38"/>
      <c r="U82" s="38"/>
    </row>
    <row r="83" spans="1:21" s="43" customFormat="1" ht="12.75">
      <c r="A83" s="38"/>
      <c r="F83" s="38"/>
      <c r="G83" s="38"/>
      <c r="H83" s="38"/>
      <c r="I83" s="38"/>
      <c r="J83" s="38"/>
      <c r="K83" s="61"/>
      <c r="N83" s="60"/>
      <c r="S83" s="38"/>
      <c r="T83" s="38"/>
      <c r="U83" s="38"/>
    </row>
    <row r="84" spans="1:21" s="43" customFormat="1" ht="12.75">
      <c r="A84" s="38"/>
      <c r="F84" s="38"/>
      <c r="G84" s="38"/>
      <c r="H84" s="38"/>
      <c r="I84" s="38"/>
      <c r="J84" s="38"/>
      <c r="K84" s="61"/>
      <c r="N84" s="60"/>
      <c r="S84" s="38"/>
      <c r="T84" s="38"/>
      <c r="U84" s="38"/>
    </row>
    <row r="85" spans="1:21" s="43" customFormat="1" ht="12.75">
      <c r="A85" s="38"/>
      <c r="F85" s="38"/>
      <c r="G85" s="38"/>
      <c r="H85" s="38"/>
      <c r="I85" s="38"/>
      <c r="J85" s="38"/>
      <c r="K85" s="61"/>
      <c r="N85" s="60"/>
      <c r="S85" s="38"/>
      <c r="T85" s="38"/>
      <c r="U85" s="38"/>
    </row>
    <row r="86" spans="1:21" s="43" customFormat="1" ht="12.75">
      <c r="A86" s="38"/>
      <c r="F86" s="38"/>
      <c r="G86" s="38"/>
      <c r="H86" s="38"/>
      <c r="I86" s="38"/>
      <c r="J86" s="38"/>
      <c r="K86" s="61"/>
      <c r="N86" s="60"/>
      <c r="S86" s="38"/>
      <c r="T86" s="38"/>
      <c r="U86" s="38"/>
    </row>
    <row r="87" spans="1:21" s="43" customFormat="1" ht="12.75">
      <c r="A87" s="38"/>
      <c r="F87" s="38"/>
      <c r="G87" s="38"/>
      <c r="H87" s="38"/>
      <c r="I87" s="38"/>
      <c r="J87" s="38"/>
      <c r="K87" s="61"/>
      <c r="N87" s="60"/>
      <c r="S87" s="38"/>
      <c r="T87" s="38"/>
      <c r="U87" s="38"/>
    </row>
    <row r="88" spans="1:21" s="43" customFormat="1" ht="12.75">
      <c r="A88" s="38"/>
      <c r="F88" s="38"/>
      <c r="G88" s="38"/>
      <c r="H88" s="38"/>
      <c r="I88" s="38"/>
      <c r="J88" s="38"/>
      <c r="K88" s="61"/>
      <c r="N88" s="60"/>
      <c r="S88" s="38"/>
      <c r="T88" s="38"/>
      <c r="U88" s="38"/>
    </row>
    <row r="89" spans="1:21" s="43" customFormat="1" ht="12.75">
      <c r="A89" s="38"/>
      <c r="F89" s="38"/>
      <c r="G89" s="38"/>
      <c r="H89" s="38"/>
      <c r="I89" s="38"/>
      <c r="J89" s="38"/>
      <c r="K89" s="61"/>
      <c r="N89" s="60"/>
      <c r="S89" s="38"/>
      <c r="T89" s="38"/>
      <c r="U89" s="38"/>
    </row>
    <row r="90" spans="1:21" s="43" customFormat="1" ht="12.75">
      <c r="A90" s="38"/>
      <c r="F90" s="38"/>
      <c r="G90" s="38"/>
      <c r="H90" s="38"/>
      <c r="I90" s="38"/>
      <c r="J90" s="38"/>
      <c r="K90" s="61"/>
      <c r="N90" s="60"/>
      <c r="S90" s="38"/>
      <c r="T90" s="38"/>
      <c r="U90" s="38"/>
    </row>
    <row r="91" spans="1:21" s="43" customFormat="1" ht="12.75">
      <c r="A91" s="38"/>
      <c r="F91" s="38"/>
      <c r="G91" s="38"/>
      <c r="H91" s="38"/>
      <c r="I91" s="38"/>
      <c r="J91" s="38"/>
      <c r="K91" s="61"/>
      <c r="N91" s="60"/>
      <c r="S91" s="38"/>
      <c r="T91" s="38"/>
      <c r="U91" s="38"/>
    </row>
    <row r="92" spans="1:21" s="43" customFormat="1" ht="12.75">
      <c r="A92" s="38"/>
      <c r="F92" s="38"/>
      <c r="G92" s="38"/>
      <c r="H92" s="38"/>
      <c r="I92" s="38"/>
      <c r="J92" s="38"/>
      <c r="K92" s="61"/>
      <c r="N92" s="60"/>
      <c r="S92" s="38"/>
      <c r="T92" s="38"/>
      <c r="U92" s="38"/>
    </row>
    <row r="93" spans="1:21" s="43" customFormat="1" ht="12.75">
      <c r="A93" s="38"/>
      <c r="F93" s="38"/>
      <c r="G93" s="38"/>
      <c r="H93" s="38"/>
      <c r="I93" s="38"/>
      <c r="J93" s="38"/>
      <c r="K93" s="61"/>
      <c r="N93" s="60"/>
      <c r="S93" s="38"/>
      <c r="T93" s="38"/>
      <c r="U93" s="38"/>
    </row>
    <row r="94" spans="1:21" s="43" customFormat="1" ht="12.75">
      <c r="A94" s="38"/>
      <c r="F94" s="38"/>
      <c r="G94" s="38"/>
      <c r="H94" s="38"/>
      <c r="I94" s="38"/>
      <c r="J94" s="38"/>
      <c r="K94" s="61"/>
      <c r="N94" s="60"/>
      <c r="S94" s="38"/>
      <c r="T94" s="38"/>
      <c r="U94" s="38"/>
    </row>
    <row r="95" spans="1:21" s="43" customFormat="1" ht="12.75">
      <c r="A95" s="38"/>
      <c r="F95" s="38"/>
      <c r="G95" s="38"/>
      <c r="H95" s="38"/>
      <c r="I95" s="38"/>
      <c r="J95" s="38"/>
      <c r="K95" s="61"/>
      <c r="N95" s="60"/>
      <c r="S95" s="38"/>
      <c r="T95" s="38"/>
      <c r="U95" s="38"/>
    </row>
    <row r="96" spans="1:21" s="43" customFormat="1" ht="12.75">
      <c r="A96" s="38"/>
      <c r="F96" s="38"/>
      <c r="G96" s="38"/>
      <c r="H96" s="38"/>
      <c r="I96" s="38"/>
      <c r="J96" s="38"/>
      <c r="K96" s="61"/>
      <c r="N96" s="60"/>
      <c r="S96" s="38"/>
      <c r="T96" s="38"/>
      <c r="U96" s="38"/>
    </row>
    <row r="97" spans="1:21" s="43" customFormat="1" ht="12.75">
      <c r="A97" s="38"/>
      <c r="F97" s="38"/>
      <c r="G97" s="38"/>
      <c r="H97" s="38"/>
      <c r="I97" s="38"/>
      <c r="J97" s="38"/>
      <c r="K97" s="61"/>
      <c r="N97" s="60"/>
      <c r="S97" s="38"/>
      <c r="T97" s="38"/>
      <c r="U97" s="38"/>
    </row>
    <row r="98" spans="1:21" s="43" customFormat="1" ht="12.75">
      <c r="A98" s="38"/>
      <c r="F98" s="38"/>
      <c r="G98" s="38"/>
      <c r="H98" s="38"/>
      <c r="I98" s="38"/>
      <c r="J98" s="38"/>
      <c r="K98" s="61"/>
      <c r="N98" s="60"/>
      <c r="S98" s="38"/>
      <c r="T98" s="38"/>
      <c r="U98" s="38"/>
    </row>
    <row r="99" spans="1:21" s="43" customFormat="1" ht="12.75">
      <c r="A99" s="38"/>
      <c r="F99" s="38"/>
      <c r="G99" s="38"/>
      <c r="H99" s="38"/>
      <c r="I99" s="38"/>
      <c r="J99" s="38"/>
      <c r="K99" s="61"/>
      <c r="N99" s="60"/>
      <c r="S99" s="38"/>
      <c r="T99" s="38"/>
      <c r="U99" s="38"/>
    </row>
    <row r="100" spans="1:21" s="43" customFormat="1" ht="12.75">
      <c r="A100" s="38"/>
      <c r="F100" s="38"/>
      <c r="G100" s="38"/>
      <c r="H100" s="38"/>
      <c r="I100" s="38"/>
      <c r="J100" s="38"/>
      <c r="K100" s="61"/>
      <c r="N100" s="60"/>
      <c r="S100" s="38"/>
      <c r="T100" s="38"/>
      <c r="U100" s="38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U100"/>
  <sheetViews>
    <sheetView workbookViewId="0" topLeftCell="A1">
      <selection activeCell="F4" sqref="F4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52" customWidth="1"/>
    <col min="12" max="12" width="6.00390625" style="0" customWidth="1"/>
    <col min="13" max="13" width="5.8515625" style="0" customWidth="1"/>
    <col min="14" max="14" width="17.8515625" style="53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50" customFormat="1" ht="30" customHeight="1">
      <c r="A1" s="10" t="s">
        <v>184</v>
      </c>
      <c r="B1" s="11"/>
      <c r="C1" s="12" t="s">
        <v>256</v>
      </c>
      <c r="D1" s="13"/>
      <c r="E1" s="13"/>
      <c r="F1" s="14" t="s">
        <v>251</v>
      </c>
      <c r="G1" s="13"/>
      <c r="H1" s="13"/>
      <c r="I1" s="16"/>
      <c r="J1" s="17"/>
      <c r="K1" s="54"/>
      <c r="L1" s="12" t="s">
        <v>256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50" customFormat="1" ht="19.5" customHeight="1">
      <c r="A2" s="22" t="s">
        <v>27</v>
      </c>
      <c r="B2" s="23"/>
      <c r="C2" s="23"/>
      <c r="D2" s="16"/>
      <c r="E2" s="16"/>
      <c r="F2" s="55" t="s">
        <v>30</v>
      </c>
      <c r="G2" s="55"/>
      <c r="H2" s="55"/>
      <c r="I2" s="55"/>
      <c r="J2" s="55"/>
      <c r="K2" s="56"/>
      <c r="L2" s="28" t="s">
        <v>32</v>
      </c>
      <c r="M2" s="16"/>
      <c r="N2" s="23"/>
      <c r="O2" s="23"/>
      <c r="P2" s="23"/>
      <c r="Q2" s="23"/>
      <c r="R2" s="23"/>
      <c r="S2" s="16"/>
      <c r="T2" s="16"/>
      <c r="U2" s="16"/>
    </row>
    <row r="3" spans="1:21" s="51" customFormat="1" ht="31.5" customHeight="1">
      <c r="A3" s="30" t="s">
        <v>4</v>
      </c>
      <c r="B3" s="30" t="s">
        <v>33</v>
      </c>
      <c r="C3" s="30" t="s">
        <v>34</v>
      </c>
      <c r="D3" s="31" t="s">
        <v>35</v>
      </c>
      <c r="E3" s="31" t="s">
        <v>36</v>
      </c>
      <c r="F3" s="35" t="s">
        <v>42</v>
      </c>
      <c r="G3" s="36" t="s">
        <v>43</v>
      </c>
      <c r="H3" s="35" t="s">
        <v>44</v>
      </c>
      <c r="I3" s="36" t="s">
        <v>43</v>
      </c>
      <c r="J3" s="62" t="s">
        <v>45</v>
      </c>
      <c r="K3" s="63"/>
      <c r="L3" s="30" t="s">
        <v>46</v>
      </c>
      <c r="M3" s="30" t="s">
        <v>4</v>
      </c>
      <c r="N3" s="30" t="s">
        <v>33</v>
      </c>
      <c r="O3" s="30" t="s">
        <v>47</v>
      </c>
      <c r="P3" s="30" t="s">
        <v>48</v>
      </c>
      <c r="Q3" s="30" t="s">
        <v>49</v>
      </c>
      <c r="R3" s="30" t="s">
        <v>50</v>
      </c>
      <c r="S3" s="31" t="s">
        <v>51</v>
      </c>
      <c r="T3" s="31" t="s">
        <v>52</v>
      </c>
      <c r="U3" s="59" t="s">
        <v>53</v>
      </c>
    </row>
    <row r="4" spans="1:21" s="43" customFormat="1" ht="12.75">
      <c r="A4" s="38">
        <v>8</v>
      </c>
      <c r="B4" s="39" t="s">
        <v>83</v>
      </c>
      <c r="C4" s="47" t="s">
        <v>86</v>
      </c>
      <c r="D4" s="48">
        <v>1955</v>
      </c>
      <c r="E4" s="48">
        <v>5016631</v>
      </c>
      <c r="F4" s="38">
        <f>95+93+96</f>
        <v>284</v>
      </c>
      <c r="G4" s="38"/>
      <c r="H4" s="38"/>
      <c r="I4" s="38"/>
      <c r="J4" s="41">
        <f>F4+H4</f>
        <v>284</v>
      </c>
      <c r="K4" s="45"/>
      <c r="M4" s="43">
        <v>8</v>
      </c>
      <c r="N4" s="60" t="s">
        <v>63</v>
      </c>
      <c r="O4" s="49" t="s">
        <v>257</v>
      </c>
      <c r="P4" s="49" t="s">
        <v>134</v>
      </c>
      <c r="Q4" s="49" t="s">
        <v>133</v>
      </c>
      <c r="S4" s="38">
        <f>271+271+277</f>
        <v>819</v>
      </c>
      <c r="T4" s="38"/>
      <c r="U4" s="41">
        <f>S4+T4</f>
        <v>819</v>
      </c>
    </row>
    <row r="5" spans="1:21" s="43" customFormat="1" ht="12.75">
      <c r="A5" s="38">
        <v>8</v>
      </c>
      <c r="B5" s="39" t="s">
        <v>54</v>
      </c>
      <c r="C5" s="47" t="s">
        <v>258</v>
      </c>
      <c r="D5" s="48">
        <v>1962</v>
      </c>
      <c r="E5" s="48">
        <v>45189982</v>
      </c>
      <c r="F5" s="38">
        <f>94+93+94</f>
        <v>281</v>
      </c>
      <c r="G5" s="38">
        <v>1</v>
      </c>
      <c r="H5" s="38"/>
      <c r="I5" s="38"/>
      <c r="J5" s="41">
        <f>F5+H5</f>
        <v>281</v>
      </c>
      <c r="K5" s="45"/>
      <c r="M5" s="43">
        <v>8</v>
      </c>
      <c r="N5" s="60" t="s">
        <v>54</v>
      </c>
      <c r="O5" s="43" t="s">
        <v>259</v>
      </c>
      <c r="P5" s="43" t="s">
        <v>260</v>
      </c>
      <c r="Q5" s="43" t="s">
        <v>258</v>
      </c>
      <c r="R5" s="43" t="s">
        <v>261</v>
      </c>
      <c r="S5" s="38">
        <f>281+265+260</f>
        <v>806</v>
      </c>
      <c r="T5" s="38"/>
      <c r="U5" s="41">
        <f>S5+T5</f>
        <v>806</v>
      </c>
    </row>
    <row r="6" spans="1:21" s="43" customFormat="1" ht="12.75">
      <c r="A6" s="38">
        <v>8</v>
      </c>
      <c r="B6" s="39" t="s">
        <v>63</v>
      </c>
      <c r="C6" s="47" t="s">
        <v>77</v>
      </c>
      <c r="D6" s="48">
        <v>1957</v>
      </c>
      <c r="E6" s="48">
        <v>21575</v>
      </c>
      <c r="F6" s="38">
        <f>92+93+93</f>
        <v>278</v>
      </c>
      <c r="G6" s="38">
        <v>2</v>
      </c>
      <c r="H6" s="38"/>
      <c r="I6" s="38"/>
      <c r="J6" s="41">
        <f>F6+H6</f>
        <v>278</v>
      </c>
      <c r="K6" s="45"/>
      <c r="M6" s="43">
        <v>8</v>
      </c>
      <c r="N6" s="60" t="s">
        <v>172</v>
      </c>
      <c r="O6" s="43" t="s">
        <v>262</v>
      </c>
      <c r="P6" s="43" t="s">
        <v>263</v>
      </c>
      <c r="Q6" s="43" t="s">
        <v>264</v>
      </c>
      <c r="R6" s="43" t="s">
        <v>265</v>
      </c>
      <c r="S6" s="38">
        <f>261+254+244</f>
        <v>759</v>
      </c>
      <c r="T6" s="38"/>
      <c r="U6" s="41">
        <f>S6+T6</f>
        <v>759</v>
      </c>
    </row>
    <row r="7" spans="1:21" s="43" customFormat="1" ht="12.75">
      <c r="A7" s="38">
        <v>8</v>
      </c>
      <c r="B7" s="39" t="s">
        <v>63</v>
      </c>
      <c r="C7" s="47" t="s">
        <v>143</v>
      </c>
      <c r="D7" s="48">
        <v>1954</v>
      </c>
      <c r="E7" s="48">
        <v>55032973</v>
      </c>
      <c r="F7" s="38">
        <f>94+91+92</f>
        <v>277</v>
      </c>
      <c r="G7" s="38">
        <v>1</v>
      </c>
      <c r="H7" s="38"/>
      <c r="I7" s="38"/>
      <c r="J7" s="41">
        <f>F7+H7</f>
        <v>277</v>
      </c>
      <c r="K7" s="45"/>
      <c r="M7" s="43">
        <v>8</v>
      </c>
      <c r="N7" s="60" t="s">
        <v>56</v>
      </c>
      <c r="O7" s="43" t="s">
        <v>144</v>
      </c>
      <c r="P7" s="43" t="s">
        <v>70</v>
      </c>
      <c r="Q7" s="43" t="s">
        <v>181</v>
      </c>
      <c r="R7" s="49" t="s">
        <v>266</v>
      </c>
      <c r="S7" s="38">
        <f>273+245+239</f>
        <v>757</v>
      </c>
      <c r="T7" s="38"/>
      <c r="U7" s="41">
        <f>S7+T7</f>
        <v>757</v>
      </c>
    </row>
    <row r="8" spans="1:21" s="43" customFormat="1" ht="12.75">
      <c r="A8" s="38">
        <v>8</v>
      </c>
      <c r="B8" s="39" t="s">
        <v>56</v>
      </c>
      <c r="C8" s="47" t="s">
        <v>70</v>
      </c>
      <c r="D8" s="48">
        <v>1958</v>
      </c>
      <c r="E8" s="48">
        <v>66736775</v>
      </c>
      <c r="F8" s="38">
        <f>90+91+92</f>
        <v>273</v>
      </c>
      <c r="G8" s="38">
        <v>1</v>
      </c>
      <c r="H8" s="38"/>
      <c r="I8" s="38"/>
      <c r="J8" s="41">
        <f>F8+H8</f>
        <v>273</v>
      </c>
      <c r="K8" s="45"/>
      <c r="M8" s="43">
        <v>8</v>
      </c>
      <c r="N8" s="60" t="s">
        <v>63</v>
      </c>
      <c r="O8" s="49" t="s">
        <v>75</v>
      </c>
      <c r="P8" s="49" t="s">
        <v>226</v>
      </c>
      <c r="Q8" s="43" t="s">
        <v>267</v>
      </c>
      <c r="S8" s="38">
        <f>278+259+204</f>
        <v>741</v>
      </c>
      <c r="T8" s="38"/>
      <c r="U8" s="41">
        <f>S8+T8</f>
        <v>741</v>
      </c>
    </row>
    <row r="9" spans="1:21" s="43" customFormat="1" ht="12.75">
      <c r="A9" s="38">
        <v>8</v>
      </c>
      <c r="B9" s="39" t="s">
        <v>114</v>
      </c>
      <c r="C9" s="47" t="s">
        <v>120</v>
      </c>
      <c r="D9" s="48">
        <v>1958</v>
      </c>
      <c r="E9" s="48">
        <v>475753</v>
      </c>
      <c r="F9" s="38">
        <f>89+92+91</f>
        <v>272</v>
      </c>
      <c r="G9" s="38"/>
      <c r="H9" s="38"/>
      <c r="I9" s="38"/>
      <c r="J9" s="41">
        <f>F9+H9</f>
        <v>272</v>
      </c>
      <c r="K9" s="45"/>
      <c r="N9" s="60"/>
      <c r="S9" s="38"/>
      <c r="T9" s="38"/>
      <c r="U9" s="41">
        <f>S9+T9</f>
        <v>0</v>
      </c>
    </row>
    <row r="10" spans="1:21" s="43" customFormat="1" ht="12.75">
      <c r="A10" s="38">
        <v>8</v>
      </c>
      <c r="B10" s="39" t="s">
        <v>63</v>
      </c>
      <c r="C10" s="47" t="s">
        <v>159</v>
      </c>
      <c r="D10" s="48">
        <v>1962</v>
      </c>
      <c r="E10" s="48">
        <v>66737651</v>
      </c>
      <c r="F10" s="38">
        <f>92+88+91</f>
        <v>271</v>
      </c>
      <c r="G10" s="38">
        <v>1</v>
      </c>
      <c r="H10" s="38"/>
      <c r="I10" s="38"/>
      <c r="J10" s="41">
        <f>F10+H10</f>
        <v>271</v>
      </c>
      <c r="K10" s="45">
        <v>88</v>
      </c>
      <c r="N10" s="60"/>
      <c r="S10" s="38"/>
      <c r="T10" s="38"/>
      <c r="U10" s="41">
        <f>S10+T10</f>
        <v>0</v>
      </c>
    </row>
    <row r="11" spans="1:21" s="43" customFormat="1" ht="12.75">
      <c r="A11" s="38">
        <v>8</v>
      </c>
      <c r="B11" s="39" t="s">
        <v>63</v>
      </c>
      <c r="C11" s="47" t="s">
        <v>95</v>
      </c>
      <c r="D11" s="48">
        <v>1954</v>
      </c>
      <c r="E11" s="48">
        <v>53156768</v>
      </c>
      <c r="F11" s="38">
        <f>94+86+91</f>
        <v>271</v>
      </c>
      <c r="G11" s="38">
        <v>1</v>
      </c>
      <c r="H11" s="38"/>
      <c r="I11" s="38"/>
      <c r="J11" s="41">
        <f>F11+H11</f>
        <v>271</v>
      </c>
      <c r="K11" s="45">
        <v>86</v>
      </c>
      <c r="N11" s="60"/>
      <c r="S11" s="38"/>
      <c r="T11" s="38"/>
      <c r="U11" s="41">
        <f>S11+T11</f>
        <v>0</v>
      </c>
    </row>
    <row r="12" spans="1:21" s="43" customFormat="1" ht="12.75">
      <c r="A12" s="38">
        <v>8</v>
      </c>
      <c r="B12" s="39" t="s">
        <v>54</v>
      </c>
      <c r="C12" s="47" t="s">
        <v>261</v>
      </c>
      <c r="D12" s="48">
        <v>1961</v>
      </c>
      <c r="E12" s="48">
        <v>47090864</v>
      </c>
      <c r="F12" s="38">
        <f>86+91+88</f>
        <v>265</v>
      </c>
      <c r="G12" s="38">
        <v>1</v>
      </c>
      <c r="H12" s="38"/>
      <c r="I12" s="38"/>
      <c r="J12" s="41">
        <f>F12+H12</f>
        <v>265</v>
      </c>
      <c r="K12" s="45"/>
      <c r="N12" s="60"/>
      <c r="S12" s="38"/>
      <c r="T12" s="38"/>
      <c r="U12" s="41">
        <f>S12+T12</f>
        <v>0</v>
      </c>
    </row>
    <row r="13" spans="1:21" s="43" customFormat="1" ht="12.75">
      <c r="A13" s="38">
        <v>8</v>
      </c>
      <c r="B13" s="39" t="s">
        <v>172</v>
      </c>
      <c r="C13" s="47" t="s">
        <v>262</v>
      </c>
      <c r="D13" s="48">
        <v>1950</v>
      </c>
      <c r="E13" s="48">
        <v>66736862</v>
      </c>
      <c r="F13" s="38">
        <f>90+86+85</f>
        <v>261</v>
      </c>
      <c r="G13" s="38">
        <v>1</v>
      </c>
      <c r="H13" s="38"/>
      <c r="I13" s="38"/>
      <c r="J13" s="41">
        <f>F13+H13</f>
        <v>261</v>
      </c>
      <c r="K13" s="45"/>
      <c r="N13" s="60"/>
      <c r="S13" s="38"/>
      <c r="T13" s="38"/>
      <c r="U13" s="41">
        <f>S13+T13</f>
        <v>0</v>
      </c>
    </row>
    <row r="14" spans="1:21" s="43" customFormat="1" ht="12.75">
      <c r="A14" s="38">
        <v>8</v>
      </c>
      <c r="B14" s="39" t="s">
        <v>54</v>
      </c>
      <c r="C14" s="47" t="s">
        <v>260</v>
      </c>
      <c r="D14" s="48">
        <v>1953</v>
      </c>
      <c r="E14" s="48">
        <v>20424</v>
      </c>
      <c r="F14" s="38">
        <f>86+90+84</f>
        <v>260</v>
      </c>
      <c r="G14" s="38">
        <v>1</v>
      </c>
      <c r="H14" s="38"/>
      <c r="I14" s="38"/>
      <c r="J14" s="41">
        <f>F14+H14</f>
        <v>260</v>
      </c>
      <c r="K14" s="45"/>
      <c r="N14" s="60"/>
      <c r="S14" s="38"/>
      <c r="T14" s="38"/>
      <c r="U14" s="41">
        <f>S14+T14</f>
        <v>0</v>
      </c>
    </row>
    <row r="15" spans="1:21" s="43" customFormat="1" ht="12.75">
      <c r="A15" s="38">
        <v>8</v>
      </c>
      <c r="B15" s="39" t="s">
        <v>63</v>
      </c>
      <c r="C15" s="47" t="s">
        <v>231</v>
      </c>
      <c r="D15" s="48">
        <v>1951</v>
      </c>
      <c r="E15" s="48">
        <v>66739300</v>
      </c>
      <c r="F15" s="38">
        <f>86+83+90</f>
        <v>259</v>
      </c>
      <c r="G15" s="38">
        <v>2</v>
      </c>
      <c r="H15" s="38"/>
      <c r="I15" s="38"/>
      <c r="J15" s="41">
        <f>F15+H15</f>
        <v>259</v>
      </c>
      <c r="K15" s="45"/>
      <c r="N15" s="60"/>
      <c r="S15" s="38"/>
      <c r="T15" s="38"/>
      <c r="U15" s="41">
        <f>S15+T15</f>
        <v>0</v>
      </c>
    </row>
    <row r="16" spans="1:21" s="43" customFormat="1" ht="12.75">
      <c r="A16" s="38">
        <v>8</v>
      </c>
      <c r="B16" s="39" t="s">
        <v>172</v>
      </c>
      <c r="C16" s="47" t="s">
        <v>263</v>
      </c>
      <c r="D16" s="48">
        <v>1955</v>
      </c>
      <c r="E16" s="48">
        <v>66742524</v>
      </c>
      <c r="F16" s="38">
        <f>87+88+79</f>
        <v>254</v>
      </c>
      <c r="G16" s="38">
        <v>1</v>
      </c>
      <c r="H16" s="38"/>
      <c r="I16" s="38"/>
      <c r="J16" s="41">
        <f>F16+H16</f>
        <v>254</v>
      </c>
      <c r="K16" s="45"/>
      <c r="N16" s="60"/>
      <c r="S16" s="38"/>
      <c r="T16" s="38"/>
      <c r="U16" s="41">
        <f>S16+T16</f>
        <v>0</v>
      </c>
    </row>
    <row r="17" spans="1:21" s="43" customFormat="1" ht="12.75">
      <c r="A17" s="38">
        <v>8</v>
      </c>
      <c r="B17" s="39" t="s">
        <v>54</v>
      </c>
      <c r="C17" s="47" t="s">
        <v>259</v>
      </c>
      <c r="D17" s="48">
        <v>1951</v>
      </c>
      <c r="E17" s="48">
        <v>66739764</v>
      </c>
      <c r="F17" s="38">
        <f>88+80+81</f>
        <v>249</v>
      </c>
      <c r="G17" s="38">
        <v>1</v>
      </c>
      <c r="H17" s="38"/>
      <c r="I17" s="38"/>
      <c r="J17" s="41">
        <f>F17+H17</f>
        <v>249</v>
      </c>
      <c r="K17" s="45"/>
      <c r="N17" s="60"/>
      <c r="S17" s="38"/>
      <c r="T17" s="38"/>
      <c r="U17" s="41">
        <f>S17+T17</f>
        <v>0</v>
      </c>
    </row>
    <row r="18" spans="1:21" s="43" customFormat="1" ht="12.75">
      <c r="A18" s="38">
        <v>8</v>
      </c>
      <c r="B18" s="39" t="s">
        <v>56</v>
      </c>
      <c r="C18" s="47" t="s">
        <v>181</v>
      </c>
      <c r="D18" s="48">
        <v>1948</v>
      </c>
      <c r="E18" s="48">
        <v>20428</v>
      </c>
      <c r="F18" s="38">
        <f>81+84+80</f>
        <v>245</v>
      </c>
      <c r="G18" s="38">
        <v>1</v>
      </c>
      <c r="H18" s="38"/>
      <c r="I18" s="38"/>
      <c r="J18" s="41">
        <f>F18+H18</f>
        <v>245</v>
      </c>
      <c r="K18" s="45"/>
      <c r="N18" s="60"/>
      <c r="S18" s="38"/>
      <c r="T18" s="38"/>
      <c r="U18" s="41">
        <f>S18+T18</f>
        <v>0</v>
      </c>
    </row>
    <row r="19" spans="1:21" s="43" customFormat="1" ht="12.75">
      <c r="A19" s="38">
        <v>8</v>
      </c>
      <c r="B19" s="39" t="s">
        <v>172</v>
      </c>
      <c r="C19" s="47" t="s">
        <v>264</v>
      </c>
      <c r="D19" s="48">
        <v>1945</v>
      </c>
      <c r="E19" s="48">
        <v>20022743</v>
      </c>
      <c r="F19" s="38">
        <f>78+84+82</f>
        <v>244</v>
      </c>
      <c r="G19" s="38">
        <v>1</v>
      </c>
      <c r="H19" s="38"/>
      <c r="I19" s="38"/>
      <c r="J19" s="41">
        <f>F19+H19</f>
        <v>244</v>
      </c>
      <c r="K19" s="45"/>
      <c r="N19" s="60"/>
      <c r="S19" s="38"/>
      <c r="T19" s="38"/>
      <c r="U19" s="41">
        <f>S19+T19</f>
        <v>0</v>
      </c>
    </row>
    <row r="20" spans="1:21" s="43" customFormat="1" ht="12.75">
      <c r="A20" s="38">
        <v>8</v>
      </c>
      <c r="B20" s="39" t="s">
        <v>56</v>
      </c>
      <c r="C20" s="47" t="s">
        <v>144</v>
      </c>
      <c r="D20" s="48">
        <v>1957</v>
      </c>
      <c r="E20" s="48">
        <v>45189476</v>
      </c>
      <c r="F20" s="38">
        <f>77+86+76</f>
        <v>239</v>
      </c>
      <c r="G20" s="38">
        <v>1</v>
      </c>
      <c r="H20" s="38"/>
      <c r="I20" s="38"/>
      <c r="J20" s="41">
        <f>F20+H20</f>
        <v>239</v>
      </c>
      <c r="K20" s="45"/>
      <c r="N20" s="60"/>
      <c r="S20" s="38"/>
      <c r="T20" s="38"/>
      <c r="U20" s="41">
        <f>S20+T20</f>
        <v>0</v>
      </c>
    </row>
    <row r="21" spans="1:21" s="43" customFormat="1" ht="12.75">
      <c r="A21" s="38">
        <v>8</v>
      </c>
      <c r="B21" s="39" t="s">
        <v>172</v>
      </c>
      <c r="C21" s="47" t="s">
        <v>265</v>
      </c>
      <c r="D21" s="48">
        <v>1962</v>
      </c>
      <c r="E21" s="48">
        <v>66739579</v>
      </c>
      <c r="F21" s="38">
        <f>81+84+73</f>
        <v>238</v>
      </c>
      <c r="G21" s="38">
        <v>1</v>
      </c>
      <c r="H21" s="38"/>
      <c r="I21" s="38"/>
      <c r="J21" s="41">
        <f>F21+H21</f>
        <v>238</v>
      </c>
      <c r="K21" s="45"/>
      <c r="N21" s="60"/>
      <c r="S21" s="38"/>
      <c r="T21" s="38"/>
      <c r="U21" s="41">
        <f>S21+T21</f>
        <v>0</v>
      </c>
    </row>
    <row r="22" spans="1:21" s="43" customFormat="1" ht="12.75">
      <c r="A22" s="38">
        <v>8</v>
      </c>
      <c r="B22" s="39" t="s">
        <v>63</v>
      </c>
      <c r="C22" s="47" t="s">
        <v>268</v>
      </c>
      <c r="D22" s="48">
        <v>1947</v>
      </c>
      <c r="E22" s="48">
        <v>5016566</v>
      </c>
      <c r="F22" s="38">
        <f>75+65+64</f>
        <v>204</v>
      </c>
      <c r="G22" s="38">
        <v>2</v>
      </c>
      <c r="H22" s="38"/>
      <c r="I22" s="38"/>
      <c r="J22" s="41">
        <f>F22+H22</f>
        <v>204</v>
      </c>
      <c r="K22" s="45"/>
      <c r="N22" s="60"/>
      <c r="S22" s="38"/>
      <c r="T22" s="38"/>
      <c r="U22" s="41">
        <f>S22+T22</f>
        <v>0</v>
      </c>
    </row>
    <row r="23" spans="1:21" s="43" customFormat="1" ht="12.75">
      <c r="A23" s="38">
        <v>8</v>
      </c>
      <c r="B23" s="39" t="s">
        <v>56</v>
      </c>
      <c r="C23" s="47" t="s">
        <v>266</v>
      </c>
      <c r="D23" s="48">
        <v>1962</v>
      </c>
      <c r="E23" s="48">
        <v>66742584</v>
      </c>
      <c r="F23" s="64"/>
      <c r="G23" s="38">
        <v>1</v>
      </c>
      <c r="H23" s="38"/>
      <c r="I23" s="38"/>
      <c r="J23" s="41">
        <f>F23+H23</f>
        <v>0</v>
      </c>
      <c r="K23" s="45"/>
      <c r="N23" s="60"/>
      <c r="S23" s="38"/>
      <c r="T23" s="38"/>
      <c r="U23" s="41">
        <f>S23+T23</f>
        <v>0</v>
      </c>
    </row>
    <row r="24" spans="1:21" s="43" customFormat="1" ht="12.75">
      <c r="A24" s="38"/>
      <c r="F24" s="38"/>
      <c r="G24" s="38"/>
      <c r="H24" s="38"/>
      <c r="I24" s="38"/>
      <c r="J24" s="41">
        <f>F24+H24</f>
        <v>0</v>
      </c>
      <c r="K24" s="45"/>
      <c r="N24" s="60"/>
      <c r="S24" s="38"/>
      <c r="T24" s="38"/>
      <c r="U24" s="41">
        <f>S24+T24</f>
        <v>0</v>
      </c>
    </row>
    <row r="25" spans="1:21" s="43" customFormat="1" ht="12.75">
      <c r="A25" s="38"/>
      <c r="F25" s="38"/>
      <c r="G25" s="38"/>
      <c r="H25" s="38"/>
      <c r="I25" s="38"/>
      <c r="J25" s="41">
        <f>F25+H25</f>
        <v>0</v>
      </c>
      <c r="K25" s="45"/>
      <c r="N25" s="60"/>
      <c r="S25" s="38"/>
      <c r="T25" s="38"/>
      <c r="U25" s="41">
        <f>S25+T25</f>
        <v>0</v>
      </c>
    </row>
    <row r="26" spans="1:21" s="43" customFormat="1" ht="12.75">
      <c r="A26" s="38"/>
      <c r="F26" s="38"/>
      <c r="G26" s="38"/>
      <c r="H26" s="38"/>
      <c r="I26" s="38"/>
      <c r="J26" s="41">
        <f>F26+H26</f>
        <v>0</v>
      </c>
      <c r="K26" s="45"/>
      <c r="N26" s="60"/>
      <c r="S26" s="38"/>
      <c r="T26" s="38"/>
      <c r="U26" s="41">
        <f>S26+T26</f>
        <v>0</v>
      </c>
    </row>
    <row r="27" spans="1:21" s="43" customFormat="1" ht="12.75">
      <c r="A27" s="38"/>
      <c r="F27" s="38"/>
      <c r="G27" s="38"/>
      <c r="H27" s="38"/>
      <c r="I27" s="38"/>
      <c r="J27" s="41">
        <f>F27+H27</f>
        <v>0</v>
      </c>
      <c r="K27" s="45"/>
      <c r="N27" s="60"/>
      <c r="S27" s="38"/>
      <c r="T27" s="38"/>
      <c r="U27" s="41">
        <f>S27+T27</f>
        <v>0</v>
      </c>
    </row>
    <row r="28" spans="1:21" s="43" customFormat="1" ht="12.75">
      <c r="A28" s="38"/>
      <c r="F28" s="38"/>
      <c r="G28" s="38"/>
      <c r="H28" s="38"/>
      <c r="I28" s="38"/>
      <c r="J28" s="41">
        <f>F28+H28</f>
        <v>0</v>
      </c>
      <c r="K28" s="45"/>
      <c r="N28" s="60"/>
      <c r="S28" s="38"/>
      <c r="T28" s="38"/>
      <c r="U28" s="41">
        <f>S28+T28</f>
        <v>0</v>
      </c>
    </row>
    <row r="29" spans="1:21" s="43" customFormat="1" ht="12.75">
      <c r="A29" s="38"/>
      <c r="F29" s="38"/>
      <c r="G29" s="38"/>
      <c r="H29" s="38"/>
      <c r="I29" s="38"/>
      <c r="J29" s="41">
        <f>F29+H29</f>
        <v>0</v>
      </c>
      <c r="K29" s="45"/>
      <c r="N29" s="60"/>
      <c r="S29" s="38"/>
      <c r="T29" s="38"/>
      <c r="U29" s="41">
        <f>S29+T29</f>
        <v>0</v>
      </c>
    </row>
    <row r="30" spans="1:21" s="43" customFormat="1" ht="12.75">
      <c r="A30" s="38"/>
      <c r="F30" s="38"/>
      <c r="G30" s="38"/>
      <c r="H30" s="38"/>
      <c r="I30" s="38"/>
      <c r="J30" s="41">
        <f>F30+H30</f>
        <v>0</v>
      </c>
      <c r="K30" s="45"/>
      <c r="N30" s="60"/>
      <c r="S30" s="38"/>
      <c r="T30" s="38"/>
      <c r="U30" s="41">
        <f>S30+T30</f>
        <v>0</v>
      </c>
    </row>
    <row r="31" spans="1:21" s="43" customFormat="1" ht="12.75">
      <c r="A31" s="38"/>
      <c r="F31" s="38"/>
      <c r="G31" s="38"/>
      <c r="H31" s="38"/>
      <c r="I31" s="38"/>
      <c r="J31" s="41">
        <f>F31+H31</f>
        <v>0</v>
      </c>
      <c r="K31" s="45"/>
      <c r="N31" s="60"/>
      <c r="S31" s="38"/>
      <c r="T31" s="38"/>
      <c r="U31" s="41"/>
    </row>
    <row r="32" spans="1:21" s="43" customFormat="1" ht="12.75">
      <c r="A32" s="38"/>
      <c r="F32" s="38"/>
      <c r="G32" s="38"/>
      <c r="H32" s="38"/>
      <c r="I32" s="38"/>
      <c r="J32" s="41">
        <f>F32+H32</f>
        <v>0</v>
      </c>
      <c r="K32" s="45"/>
      <c r="N32" s="60"/>
      <c r="S32" s="38"/>
      <c r="T32" s="38"/>
      <c r="U32" s="41"/>
    </row>
    <row r="33" spans="1:21" s="43" customFormat="1" ht="12.75">
      <c r="A33" s="38"/>
      <c r="F33" s="38"/>
      <c r="G33" s="38"/>
      <c r="H33" s="38"/>
      <c r="I33" s="38"/>
      <c r="J33" s="41">
        <f>F33+H33</f>
        <v>0</v>
      </c>
      <c r="K33" s="45"/>
      <c r="N33" s="60"/>
      <c r="S33" s="38"/>
      <c r="T33" s="38"/>
      <c r="U33" s="41"/>
    </row>
    <row r="34" spans="1:21" s="43" customFormat="1" ht="12.75">
      <c r="A34" s="38"/>
      <c r="F34" s="38"/>
      <c r="G34" s="38"/>
      <c r="H34" s="38"/>
      <c r="I34" s="38"/>
      <c r="J34" s="41">
        <f>F34+H34</f>
        <v>0</v>
      </c>
      <c r="K34" s="45"/>
      <c r="N34" s="60"/>
      <c r="S34" s="38"/>
      <c r="T34" s="38"/>
      <c r="U34" s="41"/>
    </row>
    <row r="35" spans="1:21" s="43" customFormat="1" ht="12.75">
      <c r="A35" s="38"/>
      <c r="F35" s="38"/>
      <c r="G35" s="38"/>
      <c r="H35" s="38"/>
      <c r="I35" s="38"/>
      <c r="J35" s="41">
        <f>F35+H35</f>
        <v>0</v>
      </c>
      <c r="K35" s="45"/>
      <c r="N35" s="60"/>
      <c r="S35" s="38"/>
      <c r="T35" s="38"/>
      <c r="U35" s="41"/>
    </row>
    <row r="36" spans="1:21" s="43" customFormat="1" ht="12.75">
      <c r="A36" s="38"/>
      <c r="F36" s="38"/>
      <c r="G36" s="38"/>
      <c r="H36" s="38"/>
      <c r="I36" s="38"/>
      <c r="J36" s="41">
        <f>F36+H36</f>
        <v>0</v>
      </c>
      <c r="K36" s="45"/>
      <c r="N36" s="60"/>
      <c r="S36" s="38"/>
      <c r="T36" s="38"/>
      <c r="U36" s="41"/>
    </row>
    <row r="37" spans="1:21" s="43" customFormat="1" ht="12.75">
      <c r="A37" s="38"/>
      <c r="F37" s="38"/>
      <c r="G37" s="38"/>
      <c r="H37" s="38"/>
      <c r="I37" s="38"/>
      <c r="J37" s="41">
        <f>F37+H37</f>
        <v>0</v>
      </c>
      <c r="K37" s="45"/>
      <c r="N37" s="60"/>
      <c r="S37" s="38"/>
      <c r="T37" s="38"/>
      <c r="U37" s="41"/>
    </row>
    <row r="38" spans="1:21" s="43" customFormat="1" ht="12.75">
      <c r="A38" s="38"/>
      <c r="F38" s="38"/>
      <c r="G38" s="38"/>
      <c r="H38" s="38"/>
      <c r="I38" s="38"/>
      <c r="J38" s="41">
        <f>F38+H38</f>
        <v>0</v>
      </c>
      <c r="K38" s="45"/>
      <c r="N38" s="60"/>
      <c r="S38" s="38"/>
      <c r="T38" s="38"/>
      <c r="U38" s="41"/>
    </row>
    <row r="39" spans="1:21" s="43" customFormat="1" ht="12.75">
      <c r="A39" s="38"/>
      <c r="F39" s="38"/>
      <c r="G39" s="38"/>
      <c r="H39" s="38"/>
      <c r="I39" s="38"/>
      <c r="J39" s="41">
        <f>F39+H39</f>
        <v>0</v>
      </c>
      <c r="K39" s="45"/>
      <c r="N39" s="60"/>
      <c r="S39" s="38"/>
      <c r="T39" s="38"/>
      <c r="U39" s="41"/>
    </row>
    <row r="40" spans="1:21" s="43" customFormat="1" ht="12.75">
      <c r="A40" s="38"/>
      <c r="F40" s="38"/>
      <c r="G40" s="38"/>
      <c r="H40" s="38"/>
      <c r="I40" s="38"/>
      <c r="J40" s="41">
        <f>F40+H40</f>
        <v>0</v>
      </c>
      <c r="K40" s="45"/>
      <c r="N40" s="60"/>
      <c r="S40" s="38"/>
      <c r="T40" s="38"/>
      <c r="U40" s="41"/>
    </row>
    <row r="41" spans="1:21" s="43" customFormat="1" ht="12.75">
      <c r="A41" s="38"/>
      <c r="F41" s="38"/>
      <c r="G41" s="38"/>
      <c r="H41" s="38"/>
      <c r="I41" s="38"/>
      <c r="J41" s="41">
        <f>F41+H41</f>
        <v>0</v>
      </c>
      <c r="K41" s="45"/>
      <c r="N41" s="60"/>
      <c r="S41" s="38"/>
      <c r="T41" s="38"/>
      <c r="U41" s="41"/>
    </row>
    <row r="42" spans="1:21" s="43" customFormat="1" ht="12.75">
      <c r="A42" s="38"/>
      <c r="F42" s="38"/>
      <c r="G42" s="38"/>
      <c r="H42" s="38"/>
      <c r="I42" s="38"/>
      <c r="J42" s="41">
        <f>F42+H42</f>
        <v>0</v>
      </c>
      <c r="K42" s="45"/>
      <c r="N42" s="60"/>
      <c r="S42" s="38"/>
      <c r="T42" s="38"/>
      <c r="U42" s="41"/>
    </row>
    <row r="43" spans="1:21" s="43" customFormat="1" ht="12.75">
      <c r="A43" s="38"/>
      <c r="F43" s="38"/>
      <c r="G43" s="38"/>
      <c r="H43" s="38"/>
      <c r="I43" s="38"/>
      <c r="J43" s="41">
        <f>F43+H43</f>
        <v>0</v>
      </c>
      <c r="K43" s="45"/>
      <c r="N43" s="60"/>
      <c r="S43" s="38"/>
      <c r="T43" s="38"/>
      <c r="U43" s="41"/>
    </row>
    <row r="44" spans="1:21" s="43" customFormat="1" ht="12.75">
      <c r="A44" s="38"/>
      <c r="F44" s="38"/>
      <c r="G44" s="38"/>
      <c r="H44" s="38"/>
      <c r="I44" s="38"/>
      <c r="J44" s="41">
        <f>F44+H44</f>
        <v>0</v>
      </c>
      <c r="K44" s="45"/>
      <c r="N44" s="60"/>
      <c r="S44" s="38"/>
      <c r="T44" s="38"/>
      <c r="U44" s="41"/>
    </row>
    <row r="45" spans="1:21" s="43" customFormat="1" ht="12.75">
      <c r="A45" s="38"/>
      <c r="F45" s="38"/>
      <c r="G45" s="38"/>
      <c r="H45" s="38"/>
      <c r="I45" s="38"/>
      <c r="J45" s="41">
        <f>F45+H45</f>
        <v>0</v>
      </c>
      <c r="K45" s="45"/>
      <c r="N45" s="60"/>
      <c r="S45" s="38"/>
      <c r="T45" s="38"/>
      <c r="U45" s="41"/>
    </row>
    <row r="46" spans="1:21" s="43" customFormat="1" ht="12.75">
      <c r="A46" s="38"/>
      <c r="F46" s="38"/>
      <c r="G46" s="38"/>
      <c r="H46" s="38"/>
      <c r="I46" s="38"/>
      <c r="J46" s="41">
        <f>F46+H46</f>
        <v>0</v>
      </c>
      <c r="K46" s="45"/>
      <c r="N46" s="60"/>
      <c r="S46" s="38"/>
      <c r="T46" s="38"/>
      <c r="U46" s="41"/>
    </row>
    <row r="47" spans="1:21" s="43" customFormat="1" ht="12.75">
      <c r="A47" s="38"/>
      <c r="F47" s="38"/>
      <c r="G47" s="38"/>
      <c r="H47" s="38"/>
      <c r="I47" s="38"/>
      <c r="J47" s="41">
        <f>F47+H47</f>
        <v>0</v>
      </c>
      <c r="K47" s="45"/>
      <c r="N47" s="60"/>
      <c r="S47" s="38"/>
      <c r="T47" s="38"/>
      <c r="U47" s="41"/>
    </row>
    <row r="48" spans="1:21" s="43" customFormat="1" ht="12.75">
      <c r="A48" s="38"/>
      <c r="F48" s="38"/>
      <c r="G48" s="38"/>
      <c r="H48" s="38"/>
      <c r="I48" s="38"/>
      <c r="J48" s="41">
        <f>F48+H48</f>
        <v>0</v>
      </c>
      <c r="K48" s="45"/>
      <c r="N48" s="60"/>
      <c r="S48" s="38"/>
      <c r="T48" s="38"/>
      <c r="U48" s="41"/>
    </row>
    <row r="49" spans="1:21" s="43" customFormat="1" ht="12.75">
      <c r="A49" s="38"/>
      <c r="F49" s="38"/>
      <c r="G49" s="38"/>
      <c r="H49" s="38"/>
      <c r="I49" s="38"/>
      <c r="J49" s="41">
        <f>F49+H49</f>
        <v>0</v>
      </c>
      <c r="K49" s="45"/>
      <c r="N49" s="60"/>
      <c r="S49" s="38"/>
      <c r="T49" s="38"/>
      <c r="U49" s="41"/>
    </row>
    <row r="50" spans="1:21" s="43" customFormat="1" ht="12.75">
      <c r="A50" s="38"/>
      <c r="F50" s="38"/>
      <c r="G50" s="38"/>
      <c r="H50" s="38"/>
      <c r="I50" s="38"/>
      <c r="J50" s="41">
        <f>F50+H50</f>
        <v>0</v>
      </c>
      <c r="K50" s="45"/>
      <c r="N50" s="60"/>
      <c r="S50" s="38"/>
      <c r="T50" s="38"/>
      <c r="U50" s="41"/>
    </row>
    <row r="51" spans="1:21" s="43" customFormat="1" ht="12.75">
      <c r="A51" s="38"/>
      <c r="F51" s="38"/>
      <c r="G51" s="38"/>
      <c r="H51" s="38"/>
      <c r="I51" s="38"/>
      <c r="J51" s="41">
        <f>F51+H51</f>
        <v>0</v>
      </c>
      <c r="K51" s="45"/>
      <c r="N51" s="60"/>
      <c r="S51" s="38"/>
      <c r="T51" s="38"/>
      <c r="U51" s="41"/>
    </row>
    <row r="52" spans="1:21" s="43" customFormat="1" ht="12.75">
      <c r="A52" s="38"/>
      <c r="F52" s="38"/>
      <c r="G52" s="38"/>
      <c r="H52" s="38"/>
      <c r="I52" s="38"/>
      <c r="J52" s="41">
        <f>F52+H52</f>
        <v>0</v>
      </c>
      <c r="K52" s="45"/>
      <c r="N52" s="60"/>
      <c r="S52" s="38"/>
      <c r="T52" s="38"/>
      <c r="U52" s="41"/>
    </row>
    <row r="53" spans="1:21" s="43" customFormat="1" ht="12.75">
      <c r="A53" s="38"/>
      <c r="F53" s="38"/>
      <c r="G53" s="38"/>
      <c r="H53" s="38"/>
      <c r="I53" s="38"/>
      <c r="J53" s="41">
        <f>F53+H53</f>
        <v>0</v>
      </c>
      <c r="K53" s="45"/>
      <c r="N53" s="60"/>
      <c r="S53" s="38"/>
      <c r="T53" s="38"/>
      <c r="U53" s="41"/>
    </row>
    <row r="54" spans="1:21" s="43" customFormat="1" ht="12.75">
      <c r="A54" s="38"/>
      <c r="F54" s="38"/>
      <c r="G54" s="38"/>
      <c r="H54" s="38"/>
      <c r="I54" s="38"/>
      <c r="J54" s="41">
        <f>F54+H54</f>
        <v>0</v>
      </c>
      <c r="K54" s="45"/>
      <c r="N54" s="60"/>
      <c r="S54" s="38"/>
      <c r="T54" s="38"/>
      <c r="U54" s="41"/>
    </row>
    <row r="55" spans="1:21" s="43" customFormat="1" ht="12.75">
      <c r="A55" s="38"/>
      <c r="F55" s="38"/>
      <c r="G55" s="38"/>
      <c r="H55" s="38"/>
      <c r="I55" s="38"/>
      <c r="J55" s="41">
        <f>F55+H55</f>
        <v>0</v>
      </c>
      <c r="K55" s="45"/>
      <c r="N55" s="60"/>
      <c r="S55" s="38"/>
      <c r="T55" s="38"/>
      <c r="U55" s="41"/>
    </row>
    <row r="56" spans="1:21" s="43" customFormat="1" ht="12.75">
      <c r="A56" s="38"/>
      <c r="F56" s="38"/>
      <c r="G56" s="38"/>
      <c r="H56" s="38"/>
      <c r="I56" s="38"/>
      <c r="J56" s="41">
        <f>F56+H56</f>
        <v>0</v>
      </c>
      <c r="K56" s="45"/>
      <c r="N56" s="60"/>
      <c r="S56" s="38"/>
      <c r="T56" s="38"/>
      <c r="U56" s="41"/>
    </row>
    <row r="57" spans="1:21" s="43" customFormat="1" ht="12.75">
      <c r="A57" s="38"/>
      <c r="F57" s="38"/>
      <c r="G57" s="38"/>
      <c r="H57" s="38"/>
      <c r="I57" s="38"/>
      <c r="J57" s="41">
        <f>F57+H57</f>
        <v>0</v>
      </c>
      <c r="K57" s="45"/>
      <c r="N57" s="60"/>
      <c r="S57" s="38"/>
      <c r="T57" s="38"/>
      <c r="U57" s="41"/>
    </row>
    <row r="58" spans="1:21" s="43" customFormat="1" ht="12.75">
      <c r="A58" s="38"/>
      <c r="F58" s="38"/>
      <c r="G58" s="38"/>
      <c r="H58" s="38"/>
      <c r="I58" s="38"/>
      <c r="J58" s="41">
        <f>F58+H58</f>
        <v>0</v>
      </c>
      <c r="K58" s="45"/>
      <c r="N58" s="60"/>
      <c r="S58" s="38"/>
      <c r="T58" s="38"/>
      <c r="U58" s="41"/>
    </row>
    <row r="59" spans="1:21" s="43" customFormat="1" ht="12.75">
      <c r="A59" s="38"/>
      <c r="F59" s="38"/>
      <c r="G59" s="38"/>
      <c r="H59" s="38"/>
      <c r="I59" s="38"/>
      <c r="J59" s="41">
        <f>F59+H59</f>
        <v>0</v>
      </c>
      <c r="K59" s="45"/>
      <c r="N59" s="60"/>
      <c r="S59" s="38"/>
      <c r="T59" s="38"/>
      <c r="U59" s="41"/>
    </row>
    <row r="60" spans="1:21" s="43" customFormat="1" ht="12.75">
      <c r="A60" s="38"/>
      <c r="F60" s="38"/>
      <c r="G60" s="38"/>
      <c r="H60" s="38"/>
      <c r="I60" s="38"/>
      <c r="J60" s="41">
        <f>F60+H60</f>
        <v>0</v>
      </c>
      <c r="K60" s="45"/>
      <c r="N60" s="60"/>
      <c r="S60" s="38"/>
      <c r="T60" s="38"/>
      <c r="U60" s="41"/>
    </row>
    <row r="61" spans="1:21" s="43" customFormat="1" ht="12.75">
      <c r="A61" s="38"/>
      <c r="F61" s="38"/>
      <c r="G61" s="38"/>
      <c r="H61" s="38"/>
      <c r="I61" s="38"/>
      <c r="J61" s="41">
        <f>F61+H61</f>
        <v>0</v>
      </c>
      <c r="K61" s="45"/>
      <c r="N61" s="60"/>
      <c r="S61" s="38"/>
      <c r="T61" s="38"/>
      <c r="U61" s="41"/>
    </row>
    <row r="62" spans="1:21" s="43" customFormat="1" ht="12.75">
      <c r="A62" s="38"/>
      <c r="F62" s="38"/>
      <c r="G62" s="38"/>
      <c r="H62" s="38"/>
      <c r="I62" s="38"/>
      <c r="J62" s="41">
        <f>F62+H62</f>
        <v>0</v>
      </c>
      <c r="K62" s="45"/>
      <c r="N62" s="60"/>
      <c r="S62" s="38"/>
      <c r="T62" s="38"/>
      <c r="U62" s="41"/>
    </row>
    <row r="63" spans="1:21" s="43" customFormat="1" ht="12.75">
      <c r="A63" s="38"/>
      <c r="F63" s="38"/>
      <c r="G63" s="38"/>
      <c r="H63" s="38"/>
      <c r="I63" s="38"/>
      <c r="J63" s="41">
        <f>F63+H63</f>
        <v>0</v>
      </c>
      <c r="K63" s="45"/>
      <c r="N63" s="60"/>
      <c r="S63" s="38"/>
      <c r="T63" s="38"/>
      <c r="U63" s="41"/>
    </row>
    <row r="64" spans="1:21" s="43" customFormat="1" ht="12.75">
      <c r="A64" s="38"/>
      <c r="F64" s="38"/>
      <c r="G64" s="38"/>
      <c r="H64" s="38"/>
      <c r="I64" s="38"/>
      <c r="J64" s="41">
        <f>F64+H64</f>
        <v>0</v>
      </c>
      <c r="K64" s="45"/>
      <c r="N64" s="60"/>
      <c r="S64" s="38"/>
      <c r="T64" s="38"/>
      <c r="U64" s="41"/>
    </row>
    <row r="65" spans="1:21" s="43" customFormat="1" ht="12.75">
      <c r="A65" s="38"/>
      <c r="F65" s="38"/>
      <c r="G65" s="38"/>
      <c r="H65" s="38"/>
      <c r="I65" s="38"/>
      <c r="J65" s="41">
        <f>F65+H65</f>
        <v>0</v>
      </c>
      <c r="K65" s="45"/>
      <c r="N65" s="60"/>
      <c r="S65" s="38"/>
      <c r="T65" s="38"/>
      <c r="U65" s="41"/>
    </row>
    <row r="66" spans="1:21" s="43" customFormat="1" ht="12.75">
      <c r="A66" s="38"/>
      <c r="F66" s="38"/>
      <c r="G66" s="38"/>
      <c r="H66" s="38"/>
      <c r="I66" s="38"/>
      <c r="J66" s="41">
        <f>F66+H66</f>
        <v>0</v>
      </c>
      <c r="K66" s="45"/>
      <c r="N66" s="60"/>
      <c r="S66" s="38"/>
      <c r="T66" s="38"/>
      <c r="U66" s="41"/>
    </row>
    <row r="67" spans="1:21" s="43" customFormat="1" ht="12.75">
      <c r="A67" s="38"/>
      <c r="F67" s="38"/>
      <c r="G67" s="38"/>
      <c r="H67" s="38"/>
      <c r="I67" s="38"/>
      <c r="J67" s="41">
        <f>F67+H67</f>
        <v>0</v>
      </c>
      <c r="K67" s="45"/>
      <c r="N67" s="60"/>
      <c r="S67" s="38"/>
      <c r="T67" s="38"/>
      <c r="U67" s="41"/>
    </row>
    <row r="68" spans="1:21" s="43" customFormat="1" ht="12.75">
      <c r="A68" s="38"/>
      <c r="F68" s="38"/>
      <c r="G68" s="38"/>
      <c r="H68" s="38"/>
      <c r="I68" s="38"/>
      <c r="J68" s="41">
        <f>F68+H68</f>
        <v>0</v>
      </c>
      <c r="K68" s="45"/>
      <c r="N68" s="60"/>
      <c r="S68" s="38"/>
      <c r="T68" s="38"/>
      <c r="U68" s="41"/>
    </row>
    <row r="69" spans="1:21" s="43" customFormat="1" ht="12.75">
      <c r="A69" s="38"/>
      <c r="F69" s="38"/>
      <c r="G69" s="38"/>
      <c r="H69" s="38"/>
      <c r="I69" s="38"/>
      <c r="J69" s="41">
        <f>F69+H69</f>
        <v>0</v>
      </c>
      <c r="K69" s="45"/>
      <c r="N69" s="60"/>
      <c r="S69" s="38"/>
      <c r="T69" s="38"/>
      <c r="U69" s="41"/>
    </row>
    <row r="70" spans="1:21" s="43" customFormat="1" ht="12.75">
      <c r="A70" s="38"/>
      <c r="F70" s="38"/>
      <c r="G70" s="38"/>
      <c r="H70" s="38"/>
      <c r="I70" s="38"/>
      <c r="J70" s="41">
        <f>F70+H70</f>
        <v>0</v>
      </c>
      <c r="K70" s="45"/>
      <c r="N70" s="60"/>
      <c r="S70" s="38"/>
      <c r="T70" s="38"/>
      <c r="U70" s="41"/>
    </row>
    <row r="71" spans="1:21" s="43" customFormat="1" ht="12.75">
      <c r="A71" s="38"/>
      <c r="F71" s="38"/>
      <c r="G71" s="38"/>
      <c r="H71" s="38"/>
      <c r="I71" s="38"/>
      <c r="J71" s="38"/>
      <c r="K71" s="61"/>
      <c r="N71" s="60"/>
      <c r="S71" s="38"/>
      <c r="T71" s="38"/>
      <c r="U71" s="38"/>
    </row>
    <row r="72" spans="1:21" s="43" customFormat="1" ht="12.75">
      <c r="A72" s="38"/>
      <c r="F72" s="38"/>
      <c r="G72" s="38"/>
      <c r="H72" s="38"/>
      <c r="I72" s="38"/>
      <c r="J72" s="38"/>
      <c r="K72" s="61"/>
      <c r="N72" s="60"/>
      <c r="S72" s="38"/>
      <c r="T72" s="38"/>
      <c r="U72" s="38"/>
    </row>
    <row r="73" spans="1:21" s="43" customFormat="1" ht="12.75">
      <c r="A73" s="38"/>
      <c r="F73" s="38"/>
      <c r="G73" s="38"/>
      <c r="H73" s="38"/>
      <c r="I73" s="38"/>
      <c r="J73" s="38"/>
      <c r="K73" s="61"/>
      <c r="N73" s="60"/>
      <c r="S73" s="38"/>
      <c r="T73" s="38"/>
      <c r="U73" s="38"/>
    </row>
    <row r="74" spans="1:21" s="43" customFormat="1" ht="12.75">
      <c r="A74" s="38"/>
      <c r="F74" s="38"/>
      <c r="G74" s="38"/>
      <c r="H74" s="38"/>
      <c r="I74" s="38"/>
      <c r="J74" s="38"/>
      <c r="K74" s="61"/>
      <c r="N74" s="60"/>
      <c r="S74" s="38"/>
      <c r="T74" s="38"/>
      <c r="U74" s="38"/>
    </row>
    <row r="75" spans="1:21" s="43" customFormat="1" ht="12.75">
      <c r="A75" s="38"/>
      <c r="F75" s="38"/>
      <c r="G75" s="38"/>
      <c r="H75" s="38"/>
      <c r="I75" s="38"/>
      <c r="J75" s="38"/>
      <c r="K75" s="61"/>
      <c r="N75" s="60"/>
      <c r="S75" s="38"/>
      <c r="T75" s="38"/>
      <c r="U75" s="38"/>
    </row>
    <row r="76" spans="1:21" s="43" customFormat="1" ht="12.75">
      <c r="A76" s="38"/>
      <c r="F76" s="38"/>
      <c r="G76" s="38"/>
      <c r="H76" s="38"/>
      <c r="I76" s="38"/>
      <c r="J76" s="38"/>
      <c r="K76" s="61"/>
      <c r="N76" s="60"/>
      <c r="S76" s="38"/>
      <c r="T76" s="38"/>
      <c r="U76" s="38"/>
    </row>
    <row r="77" spans="1:21" s="43" customFormat="1" ht="12.75">
      <c r="A77" s="38"/>
      <c r="F77" s="38"/>
      <c r="G77" s="38"/>
      <c r="H77" s="38"/>
      <c r="I77" s="38"/>
      <c r="J77" s="38"/>
      <c r="K77" s="61"/>
      <c r="N77" s="60"/>
      <c r="S77" s="38"/>
      <c r="T77" s="38"/>
      <c r="U77" s="38"/>
    </row>
    <row r="78" spans="1:21" s="43" customFormat="1" ht="12.75">
      <c r="A78" s="38"/>
      <c r="F78" s="38"/>
      <c r="G78" s="38"/>
      <c r="H78" s="38"/>
      <c r="I78" s="38"/>
      <c r="J78" s="38"/>
      <c r="K78" s="61"/>
      <c r="N78" s="60"/>
      <c r="S78" s="38"/>
      <c r="T78" s="38"/>
      <c r="U78" s="38"/>
    </row>
    <row r="79" spans="1:21" s="43" customFormat="1" ht="12.75">
      <c r="A79" s="38"/>
      <c r="F79" s="38"/>
      <c r="G79" s="38"/>
      <c r="H79" s="38"/>
      <c r="I79" s="38"/>
      <c r="J79" s="38"/>
      <c r="K79" s="61"/>
      <c r="N79" s="60"/>
      <c r="S79" s="38"/>
      <c r="T79" s="38"/>
      <c r="U79" s="38"/>
    </row>
    <row r="80" spans="1:21" s="43" customFormat="1" ht="12.75">
      <c r="A80" s="38"/>
      <c r="F80" s="38"/>
      <c r="G80" s="38"/>
      <c r="H80" s="38"/>
      <c r="I80" s="38"/>
      <c r="J80" s="38"/>
      <c r="K80" s="61"/>
      <c r="N80" s="60"/>
      <c r="S80" s="38"/>
      <c r="T80" s="38"/>
      <c r="U80" s="38"/>
    </row>
    <row r="81" spans="1:21" s="43" customFormat="1" ht="12.75">
      <c r="A81" s="38"/>
      <c r="F81" s="38"/>
      <c r="G81" s="38"/>
      <c r="H81" s="38"/>
      <c r="I81" s="38"/>
      <c r="J81" s="38"/>
      <c r="K81" s="61"/>
      <c r="N81" s="60"/>
      <c r="S81" s="38"/>
      <c r="T81" s="38"/>
      <c r="U81" s="38"/>
    </row>
    <row r="82" spans="1:21" s="43" customFormat="1" ht="12.75">
      <c r="A82" s="38"/>
      <c r="F82" s="38"/>
      <c r="G82" s="38"/>
      <c r="H82" s="38"/>
      <c r="I82" s="38"/>
      <c r="J82" s="38"/>
      <c r="K82" s="61"/>
      <c r="N82" s="60"/>
      <c r="S82" s="38"/>
      <c r="T82" s="38"/>
      <c r="U82" s="38"/>
    </row>
    <row r="83" spans="1:21" s="43" customFormat="1" ht="12.75">
      <c r="A83" s="38"/>
      <c r="F83" s="38"/>
      <c r="G83" s="38"/>
      <c r="H83" s="38"/>
      <c r="I83" s="38"/>
      <c r="J83" s="38"/>
      <c r="K83" s="61"/>
      <c r="N83" s="60"/>
      <c r="S83" s="38"/>
      <c r="T83" s="38"/>
      <c r="U83" s="38"/>
    </row>
    <row r="84" spans="1:21" s="43" customFormat="1" ht="12.75">
      <c r="A84" s="38"/>
      <c r="F84" s="38"/>
      <c r="G84" s="38"/>
      <c r="H84" s="38"/>
      <c r="I84" s="38"/>
      <c r="J84" s="38"/>
      <c r="K84" s="61"/>
      <c r="N84" s="60"/>
      <c r="S84" s="38"/>
      <c r="T84" s="38"/>
      <c r="U84" s="38"/>
    </row>
    <row r="85" spans="1:21" s="43" customFormat="1" ht="12.75">
      <c r="A85" s="38"/>
      <c r="F85" s="38"/>
      <c r="G85" s="38"/>
      <c r="H85" s="38"/>
      <c r="I85" s="38"/>
      <c r="J85" s="38"/>
      <c r="K85" s="61"/>
      <c r="N85" s="60"/>
      <c r="S85" s="38"/>
      <c r="T85" s="38"/>
      <c r="U85" s="38"/>
    </row>
    <row r="86" spans="1:21" s="43" customFormat="1" ht="12.75">
      <c r="A86" s="38"/>
      <c r="F86" s="38"/>
      <c r="G86" s="38"/>
      <c r="H86" s="38"/>
      <c r="I86" s="38"/>
      <c r="J86" s="38"/>
      <c r="K86" s="61"/>
      <c r="N86" s="60"/>
      <c r="S86" s="38"/>
      <c r="T86" s="38"/>
      <c r="U86" s="38"/>
    </row>
    <row r="87" spans="1:21" s="43" customFormat="1" ht="12.75">
      <c r="A87" s="38"/>
      <c r="F87" s="38"/>
      <c r="G87" s="38"/>
      <c r="H87" s="38"/>
      <c r="I87" s="38"/>
      <c r="J87" s="38"/>
      <c r="K87" s="61"/>
      <c r="N87" s="60"/>
      <c r="S87" s="38"/>
      <c r="T87" s="38"/>
      <c r="U87" s="38"/>
    </row>
    <row r="88" spans="1:21" s="43" customFormat="1" ht="12.75">
      <c r="A88" s="38"/>
      <c r="F88" s="38"/>
      <c r="G88" s="38"/>
      <c r="H88" s="38"/>
      <c r="I88" s="38"/>
      <c r="J88" s="38"/>
      <c r="K88" s="61"/>
      <c r="N88" s="60"/>
      <c r="S88" s="38"/>
      <c r="T88" s="38"/>
      <c r="U88" s="38"/>
    </row>
    <row r="89" spans="1:21" s="43" customFormat="1" ht="12.75">
      <c r="A89" s="38"/>
      <c r="F89" s="38"/>
      <c r="G89" s="38"/>
      <c r="H89" s="38"/>
      <c r="I89" s="38"/>
      <c r="J89" s="38"/>
      <c r="K89" s="61"/>
      <c r="N89" s="60"/>
      <c r="S89" s="38"/>
      <c r="T89" s="38"/>
      <c r="U89" s="38"/>
    </row>
    <row r="90" spans="1:21" s="43" customFormat="1" ht="12.75">
      <c r="A90" s="38"/>
      <c r="F90" s="38"/>
      <c r="G90" s="38"/>
      <c r="H90" s="38"/>
      <c r="I90" s="38"/>
      <c r="J90" s="38"/>
      <c r="K90" s="61"/>
      <c r="N90" s="60"/>
      <c r="S90" s="38"/>
      <c r="T90" s="38"/>
      <c r="U90" s="38"/>
    </row>
    <row r="91" spans="1:21" s="43" customFormat="1" ht="12.75">
      <c r="A91" s="38"/>
      <c r="F91" s="38"/>
      <c r="G91" s="38"/>
      <c r="H91" s="38"/>
      <c r="I91" s="38"/>
      <c r="J91" s="38"/>
      <c r="K91" s="61"/>
      <c r="N91" s="60"/>
      <c r="S91" s="38"/>
      <c r="T91" s="38"/>
      <c r="U91" s="38"/>
    </row>
    <row r="92" spans="1:21" s="43" customFormat="1" ht="12.75">
      <c r="A92" s="38"/>
      <c r="F92" s="38"/>
      <c r="G92" s="38"/>
      <c r="H92" s="38"/>
      <c r="I92" s="38"/>
      <c r="J92" s="38"/>
      <c r="K92" s="61"/>
      <c r="N92" s="60"/>
      <c r="S92" s="38"/>
      <c r="T92" s="38"/>
      <c r="U92" s="38"/>
    </row>
    <row r="93" spans="1:21" s="43" customFormat="1" ht="12.75">
      <c r="A93" s="38"/>
      <c r="F93" s="38"/>
      <c r="G93" s="38"/>
      <c r="H93" s="38"/>
      <c r="I93" s="38"/>
      <c r="J93" s="38"/>
      <c r="K93" s="61"/>
      <c r="N93" s="60"/>
      <c r="S93" s="38"/>
      <c r="T93" s="38"/>
      <c r="U93" s="38"/>
    </row>
    <row r="94" spans="1:21" s="43" customFormat="1" ht="12.75">
      <c r="A94" s="38"/>
      <c r="F94" s="38"/>
      <c r="G94" s="38"/>
      <c r="H94" s="38"/>
      <c r="I94" s="38"/>
      <c r="J94" s="38"/>
      <c r="K94" s="61"/>
      <c r="N94" s="60"/>
      <c r="S94" s="38"/>
      <c r="T94" s="38"/>
      <c r="U94" s="38"/>
    </row>
    <row r="95" spans="1:21" s="43" customFormat="1" ht="12.75">
      <c r="A95" s="38"/>
      <c r="F95" s="38"/>
      <c r="G95" s="38"/>
      <c r="H95" s="38"/>
      <c r="I95" s="38"/>
      <c r="J95" s="38"/>
      <c r="K95" s="61"/>
      <c r="N95" s="60"/>
      <c r="S95" s="38"/>
      <c r="T95" s="38"/>
      <c r="U95" s="38"/>
    </row>
    <row r="96" spans="1:21" s="43" customFormat="1" ht="12.75">
      <c r="A96" s="38"/>
      <c r="F96" s="38"/>
      <c r="G96" s="38"/>
      <c r="H96" s="38"/>
      <c r="I96" s="38"/>
      <c r="J96" s="38"/>
      <c r="K96" s="61"/>
      <c r="N96" s="60"/>
      <c r="S96" s="38"/>
      <c r="T96" s="38"/>
      <c r="U96" s="38"/>
    </row>
    <row r="97" spans="1:21" s="43" customFormat="1" ht="12.75">
      <c r="A97" s="38"/>
      <c r="F97" s="38"/>
      <c r="G97" s="38"/>
      <c r="H97" s="38"/>
      <c r="I97" s="38"/>
      <c r="J97" s="38"/>
      <c r="K97" s="61"/>
      <c r="N97" s="60"/>
      <c r="S97" s="38"/>
      <c r="T97" s="38"/>
      <c r="U97" s="38"/>
    </row>
    <row r="98" spans="1:21" s="43" customFormat="1" ht="12.75">
      <c r="A98" s="38"/>
      <c r="F98" s="38"/>
      <c r="G98" s="38"/>
      <c r="H98" s="38"/>
      <c r="I98" s="38"/>
      <c r="J98" s="38"/>
      <c r="K98" s="61"/>
      <c r="N98" s="60"/>
      <c r="S98" s="38"/>
      <c r="T98" s="38"/>
      <c r="U98" s="38"/>
    </row>
    <row r="99" spans="1:21" s="43" customFormat="1" ht="12.75">
      <c r="A99" s="38"/>
      <c r="F99" s="38"/>
      <c r="G99" s="38"/>
      <c r="H99" s="38"/>
      <c r="I99" s="38"/>
      <c r="J99" s="38"/>
      <c r="K99" s="61"/>
      <c r="N99" s="60"/>
      <c r="S99" s="38"/>
      <c r="T99" s="38"/>
      <c r="U99" s="38"/>
    </row>
    <row r="100" spans="1:21" s="43" customFormat="1" ht="12.75">
      <c r="A100" s="38"/>
      <c r="F100" s="38"/>
      <c r="G100" s="38"/>
      <c r="H100" s="38"/>
      <c r="I100" s="38"/>
      <c r="J100" s="38"/>
      <c r="K100" s="61"/>
      <c r="N100" s="60"/>
      <c r="S100" s="38"/>
      <c r="T100" s="38"/>
      <c r="U100" s="38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U100"/>
  <sheetViews>
    <sheetView tabSelected="1" workbookViewId="0" topLeftCell="A1">
      <selection activeCell="Q20" sqref="Q20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52" customWidth="1"/>
    <col min="12" max="12" width="6.00390625" style="0" customWidth="1"/>
    <col min="13" max="13" width="5.8515625" style="0" customWidth="1"/>
    <col min="14" max="14" width="17.8515625" style="53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50" customFormat="1" ht="30" customHeight="1">
      <c r="A1" s="10" t="s">
        <v>184</v>
      </c>
      <c r="B1" s="11"/>
      <c r="C1" s="12" t="s">
        <v>269</v>
      </c>
      <c r="D1" s="13"/>
      <c r="E1" s="13"/>
      <c r="F1" s="14" t="s">
        <v>251</v>
      </c>
      <c r="G1" s="13"/>
      <c r="H1" s="13"/>
      <c r="I1" s="16"/>
      <c r="J1" s="17"/>
      <c r="K1" s="54"/>
      <c r="L1" s="12" t="s">
        <v>269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50" customFormat="1" ht="19.5" customHeight="1">
      <c r="A2" s="22" t="s">
        <v>27</v>
      </c>
      <c r="B2" s="23"/>
      <c r="C2" s="23"/>
      <c r="D2" s="16"/>
      <c r="E2" s="16"/>
      <c r="F2" s="55" t="s">
        <v>30</v>
      </c>
      <c r="G2" s="55"/>
      <c r="H2" s="55"/>
      <c r="I2" s="55"/>
      <c r="J2" s="55"/>
      <c r="K2" s="56"/>
      <c r="L2" s="28" t="s">
        <v>32</v>
      </c>
      <c r="M2" s="16"/>
      <c r="N2" s="23"/>
      <c r="O2" s="23"/>
      <c r="P2" s="23"/>
      <c r="Q2" s="23"/>
      <c r="R2" s="23"/>
      <c r="S2" s="16"/>
      <c r="T2" s="16"/>
      <c r="U2" s="16"/>
    </row>
    <row r="3" spans="1:21" s="51" customFormat="1" ht="31.5" customHeight="1">
      <c r="A3" s="30" t="s">
        <v>4</v>
      </c>
      <c r="B3" s="30" t="s">
        <v>33</v>
      </c>
      <c r="C3" s="30" t="s">
        <v>34</v>
      </c>
      <c r="D3" s="31" t="s">
        <v>35</v>
      </c>
      <c r="E3" s="31" t="s">
        <v>36</v>
      </c>
      <c r="F3" s="35" t="s">
        <v>42</v>
      </c>
      <c r="G3" s="36" t="s">
        <v>43</v>
      </c>
      <c r="H3" s="35" t="s">
        <v>44</v>
      </c>
      <c r="I3" s="36" t="s">
        <v>43</v>
      </c>
      <c r="J3" s="62" t="s">
        <v>45</v>
      </c>
      <c r="K3" s="63"/>
      <c r="L3" s="30" t="s">
        <v>46</v>
      </c>
      <c r="M3" s="30" t="s">
        <v>4</v>
      </c>
      <c r="N3" s="30" t="s">
        <v>33</v>
      </c>
      <c r="O3" s="30" t="s">
        <v>47</v>
      </c>
      <c r="P3" s="30" t="s">
        <v>48</v>
      </c>
      <c r="Q3" s="30" t="s">
        <v>49</v>
      </c>
      <c r="R3" s="30" t="s">
        <v>50</v>
      </c>
      <c r="S3" s="31" t="s">
        <v>51</v>
      </c>
      <c r="T3" s="31" t="s">
        <v>52</v>
      </c>
      <c r="U3" s="59" t="s">
        <v>53</v>
      </c>
    </row>
    <row r="4" spans="1:21" s="43" customFormat="1" ht="12.75">
      <c r="A4" s="38">
        <v>8</v>
      </c>
      <c r="B4" s="39" t="s">
        <v>63</v>
      </c>
      <c r="C4" s="47" t="s">
        <v>270</v>
      </c>
      <c r="D4" s="48">
        <v>2008</v>
      </c>
      <c r="E4" s="48">
        <v>66738866</v>
      </c>
      <c r="F4" s="38">
        <f>94+97</f>
        <v>191</v>
      </c>
      <c r="G4" s="38">
        <v>1</v>
      </c>
      <c r="H4" s="38"/>
      <c r="I4" s="38"/>
      <c r="J4" s="41">
        <f>F4+H4</f>
        <v>191</v>
      </c>
      <c r="K4" s="45"/>
      <c r="M4" s="43">
        <v>8</v>
      </c>
      <c r="N4" s="60" t="s">
        <v>172</v>
      </c>
      <c r="O4" s="43" t="s">
        <v>271</v>
      </c>
      <c r="P4" s="43" t="s">
        <v>272</v>
      </c>
      <c r="Q4" s="43" t="s">
        <v>273</v>
      </c>
      <c r="S4" s="38">
        <f>189+187+178</f>
        <v>554</v>
      </c>
      <c r="T4" s="38"/>
      <c r="U4" s="41">
        <f>S4+T4</f>
        <v>554</v>
      </c>
    </row>
    <row r="5" spans="1:21" s="43" customFormat="1" ht="12.75">
      <c r="A5" s="38">
        <v>8</v>
      </c>
      <c r="B5" s="39" t="s">
        <v>172</v>
      </c>
      <c r="C5" s="47" t="s">
        <v>272</v>
      </c>
      <c r="D5" s="48">
        <v>2008</v>
      </c>
      <c r="E5" s="48">
        <v>66742746</v>
      </c>
      <c r="F5" s="38">
        <f>93+96</f>
        <v>189</v>
      </c>
      <c r="G5" s="38">
        <v>1</v>
      </c>
      <c r="H5" s="38"/>
      <c r="I5" s="38"/>
      <c r="J5" s="41">
        <f>F5+H5</f>
        <v>189</v>
      </c>
      <c r="K5" s="45"/>
      <c r="M5" s="43">
        <v>8</v>
      </c>
      <c r="N5" s="60" t="s">
        <v>63</v>
      </c>
      <c r="O5" s="49" t="s">
        <v>274</v>
      </c>
      <c r="P5" s="49" t="s">
        <v>275</v>
      </c>
      <c r="Q5" s="49" t="s">
        <v>276</v>
      </c>
      <c r="S5" s="38">
        <f>191+182+173</f>
        <v>546</v>
      </c>
      <c r="T5" s="38"/>
      <c r="U5" s="41">
        <f>S5+T5</f>
        <v>546</v>
      </c>
    </row>
    <row r="6" spans="1:21" s="43" customFormat="1" ht="12.75">
      <c r="A6" s="38">
        <v>8</v>
      </c>
      <c r="B6" s="39" t="s">
        <v>172</v>
      </c>
      <c r="C6" s="47" t="s">
        <v>273</v>
      </c>
      <c r="D6" s="48">
        <v>2009</v>
      </c>
      <c r="E6" s="48">
        <v>66742747</v>
      </c>
      <c r="F6" s="38">
        <f>95+92</f>
        <v>187</v>
      </c>
      <c r="G6" s="38">
        <v>1</v>
      </c>
      <c r="H6" s="38"/>
      <c r="I6" s="38"/>
      <c r="J6" s="41">
        <f>F6+H6</f>
        <v>187</v>
      </c>
      <c r="K6" s="45"/>
      <c r="M6" s="43">
        <v>8</v>
      </c>
      <c r="N6" s="60" t="s">
        <v>54</v>
      </c>
      <c r="O6" s="43" t="s">
        <v>277</v>
      </c>
      <c r="P6" s="43" t="s">
        <v>278</v>
      </c>
      <c r="Q6" s="43" t="s">
        <v>279</v>
      </c>
      <c r="R6" s="43" t="s">
        <v>280</v>
      </c>
      <c r="S6" s="38">
        <f>186+171+170</f>
        <v>527</v>
      </c>
      <c r="T6" s="38"/>
      <c r="U6" s="41">
        <f>S6+T6</f>
        <v>527</v>
      </c>
    </row>
    <row r="7" spans="1:21" s="43" customFormat="1" ht="12.75">
      <c r="A7" s="38">
        <v>8</v>
      </c>
      <c r="B7" s="39" t="s">
        <v>54</v>
      </c>
      <c r="C7" s="47" t="s">
        <v>278</v>
      </c>
      <c r="D7" s="48">
        <v>2008</v>
      </c>
      <c r="E7" s="48">
        <v>66741179</v>
      </c>
      <c r="F7" s="38">
        <f>96+90</f>
        <v>186</v>
      </c>
      <c r="G7" s="38">
        <v>1</v>
      </c>
      <c r="H7" s="38"/>
      <c r="I7" s="38"/>
      <c r="J7" s="41">
        <f>F7+H7</f>
        <v>186</v>
      </c>
      <c r="K7" s="45"/>
      <c r="M7" s="43">
        <v>8</v>
      </c>
      <c r="N7" s="60" t="s">
        <v>172</v>
      </c>
      <c r="O7" s="43" t="s">
        <v>281</v>
      </c>
      <c r="P7" s="43" t="s">
        <v>282</v>
      </c>
      <c r="Q7" s="43" t="s">
        <v>283</v>
      </c>
      <c r="S7" s="38">
        <f>180+169+169</f>
        <v>518</v>
      </c>
      <c r="T7" s="38"/>
      <c r="U7" s="41">
        <f>S7+T7</f>
        <v>518</v>
      </c>
    </row>
    <row r="8" spans="1:21" s="43" customFormat="1" ht="12.75">
      <c r="A8" s="38">
        <v>8</v>
      </c>
      <c r="B8" s="39" t="s">
        <v>63</v>
      </c>
      <c r="C8" s="47" t="s">
        <v>284</v>
      </c>
      <c r="D8" s="48">
        <v>2008</v>
      </c>
      <c r="E8" s="48">
        <v>66740073</v>
      </c>
      <c r="F8" s="38">
        <f>92+90</f>
        <v>182</v>
      </c>
      <c r="G8" s="38">
        <v>1</v>
      </c>
      <c r="H8" s="38"/>
      <c r="I8" s="38"/>
      <c r="J8" s="41">
        <f>F8+H8</f>
        <v>182</v>
      </c>
      <c r="K8" s="45"/>
      <c r="M8" s="43">
        <v>8</v>
      </c>
      <c r="N8" s="60" t="s">
        <v>285</v>
      </c>
      <c r="O8" s="43" t="s">
        <v>286</v>
      </c>
      <c r="P8" s="43" t="s">
        <v>287</v>
      </c>
      <c r="Q8" s="43" t="s">
        <v>288</v>
      </c>
      <c r="R8" s="43" t="s">
        <v>289</v>
      </c>
      <c r="S8" s="38">
        <f>175+169+165</f>
        <v>509</v>
      </c>
      <c r="T8" s="38"/>
      <c r="U8" s="41">
        <f>S8+T8</f>
        <v>509</v>
      </c>
    </row>
    <row r="9" spans="1:21" s="43" customFormat="1" ht="12.75">
      <c r="A9" s="38">
        <v>8</v>
      </c>
      <c r="B9" s="39" t="s">
        <v>172</v>
      </c>
      <c r="C9" s="47" t="s">
        <v>281</v>
      </c>
      <c r="D9" s="48">
        <v>2008</v>
      </c>
      <c r="E9" s="48">
        <v>66739094</v>
      </c>
      <c r="F9" s="38">
        <f>87+93</f>
        <v>180</v>
      </c>
      <c r="G9" s="38">
        <v>2</v>
      </c>
      <c r="H9" s="38"/>
      <c r="I9" s="38"/>
      <c r="J9" s="41">
        <f>F9+H9</f>
        <v>180</v>
      </c>
      <c r="K9" s="45"/>
      <c r="M9" s="43">
        <v>8</v>
      </c>
      <c r="N9" s="43" t="s">
        <v>290</v>
      </c>
      <c r="O9" s="43" t="s">
        <v>291</v>
      </c>
      <c r="P9" s="43" t="s">
        <v>292</v>
      </c>
      <c r="Q9" s="43" t="s">
        <v>293</v>
      </c>
      <c r="S9" s="38">
        <f>155+124+76</f>
        <v>355</v>
      </c>
      <c r="T9" s="38"/>
      <c r="U9" s="41">
        <f>S9+T9</f>
        <v>355</v>
      </c>
    </row>
    <row r="10" spans="1:21" s="43" customFormat="1" ht="12.75">
      <c r="A10" s="38">
        <v>8</v>
      </c>
      <c r="B10" s="39" t="s">
        <v>66</v>
      </c>
      <c r="C10" s="47" t="s">
        <v>294</v>
      </c>
      <c r="D10" s="48">
        <v>1993</v>
      </c>
      <c r="E10" s="48">
        <v>66742696</v>
      </c>
      <c r="F10" s="38">
        <f>86+92</f>
        <v>178</v>
      </c>
      <c r="G10" s="38"/>
      <c r="H10" s="38"/>
      <c r="I10" s="38"/>
      <c r="J10" s="41">
        <f>F10+H10</f>
        <v>178</v>
      </c>
      <c r="K10" s="45">
        <v>92</v>
      </c>
      <c r="N10" s="60"/>
      <c r="S10" s="38"/>
      <c r="T10" s="38"/>
      <c r="U10" s="41">
        <f>S10+T10</f>
        <v>0</v>
      </c>
    </row>
    <row r="11" spans="1:21" s="43" customFormat="1" ht="12.75">
      <c r="A11" s="38">
        <v>8</v>
      </c>
      <c r="B11" s="39" t="s">
        <v>172</v>
      </c>
      <c r="C11" s="47" t="s">
        <v>271</v>
      </c>
      <c r="D11" s="48">
        <v>2008</v>
      </c>
      <c r="E11" s="48">
        <v>66742297</v>
      </c>
      <c r="F11" s="38">
        <f>91+87</f>
        <v>178</v>
      </c>
      <c r="G11" s="38">
        <v>1</v>
      </c>
      <c r="H11" s="38"/>
      <c r="I11" s="38"/>
      <c r="J11" s="41">
        <f>F11+H11</f>
        <v>178</v>
      </c>
      <c r="K11" s="45">
        <v>87</v>
      </c>
      <c r="N11" s="60"/>
      <c r="S11" s="38"/>
      <c r="T11" s="38"/>
      <c r="U11" s="41">
        <f>S11+T11</f>
        <v>0</v>
      </c>
    </row>
    <row r="12" spans="1:21" s="43" customFormat="1" ht="12.75">
      <c r="A12" s="38">
        <v>8</v>
      </c>
      <c r="B12" s="39" t="s">
        <v>56</v>
      </c>
      <c r="C12" s="47" t="s">
        <v>288</v>
      </c>
      <c r="D12" s="48">
        <v>2008</v>
      </c>
      <c r="E12" s="48">
        <v>66741711</v>
      </c>
      <c r="F12" s="38">
        <f>87+88</f>
        <v>175</v>
      </c>
      <c r="G12" s="38">
        <v>1</v>
      </c>
      <c r="H12" s="38"/>
      <c r="I12" s="38"/>
      <c r="J12" s="41">
        <f>F12+H12</f>
        <v>175</v>
      </c>
      <c r="K12" s="45"/>
      <c r="N12" s="60"/>
      <c r="S12" s="38"/>
      <c r="T12" s="38"/>
      <c r="U12" s="41">
        <f>S12+T12</f>
        <v>0</v>
      </c>
    </row>
    <row r="13" spans="1:21" s="43" customFormat="1" ht="12.75">
      <c r="A13" s="38">
        <v>8</v>
      </c>
      <c r="B13" s="39" t="s">
        <v>63</v>
      </c>
      <c r="C13" s="47" t="s">
        <v>295</v>
      </c>
      <c r="D13" s="48">
        <v>2008</v>
      </c>
      <c r="E13" s="48">
        <v>66742422</v>
      </c>
      <c r="F13" s="38">
        <f>87+86</f>
        <v>173</v>
      </c>
      <c r="G13" s="38">
        <v>1</v>
      </c>
      <c r="H13" s="38"/>
      <c r="I13" s="38"/>
      <c r="J13" s="41">
        <f>F13+H13</f>
        <v>173</v>
      </c>
      <c r="K13" s="45"/>
      <c r="N13" s="60"/>
      <c r="S13" s="38"/>
      <c r="T13" s="38"/>
      <c r="U13" s="41">
        <f>S13+T13</f>
        <v>0</v>
      </c>
    </row>
    <row r="14" spans="1:21" s="43" customFormat="1" ht="12.75">
      <c r="A14" s="38">
        <v>8</v>
      </c>
      <c r="B14" s="39" t="s">
        <v>54</v>
      </c>
      <c r="C14" s="47" t="s">
        <v>279</v>
      </c>
      <c r="D14" s="48">
        <v>2008</v>
      </c>
      <c r="E14" s="48">
        <v>66740038</v>
      </c>
      <c r="F14" s="38">
        <f>85+86</f>
        <v>171</v>
      </c>
      <c r="G14" s="38">
        <v>1</v>
      </c>
      <c r="H14" s="38"/>
      <c r="I14" s="38"/>
      <c r="J14" s="41">
        <f>F14+H14</f>
        <v>171</v>
      </c>
      <c r="K14" s="45"/>
      <c r="N14" s="60"/>
      <c r="S14" s="38"/>
      <c r="T14" s="38"/>
      <c r="U14" s="41">
        <f>S14+T14</f>
        <v>0</v>
      </c>
    </row>
    <row r="15" spans="1:21" s="43" customFormat="1" ht="12.75">
      <c r="A15" s="38">
        <v>8</v>
      </c>
      <c r="B15" s="39" t="s">
        <v>66</v>
      </c>
      <c r="C15" s="47" t="s">
        <v>296</v>
      </c>
      <c r="D15" s="48">
        <v>2008</v>
      </c>
      <c r="E15" s="48">
        <v>66742562</v>
      </c>
      <c r="F15" s="38">
        <f>83+87</f>
        <v>170</v>
      </c>
      <c r="G15" s="38"/>
      <c r="H15" s="38"/>
      <c r="I15" s="38"/>
      <c r="J15" s="41">
        <f>F15+H15</f>
        <v>170</v>
      </c>
      <c r="K15" s="45">
        <v>87</v>
      </c>
      <c r="N15" s="60"/>
      <c r="S15" s="38"/>
      <c r="T15" s="38"/>
      <c r="U15" s="41">
        <f>S15+T15</f>
        <v>0</v>
      </c>
    </row>
    <row r="16" spans="1:21" s="43" customFormat="1" ht="12.75">
      <c r="A16" s="38">
        <v>8</v>
      </c>
      <c r="B16" s="39" t="s">
        <v>54</v>
      </c>
      <c r="C16" s="47" t="s">
        <v>280</v>
      </c>
      <c r="D16" s="48">
        <v>2009</v>
      </c>
      <c r="E16" s="48">
        <v>66740041</v>
      </c>
      <c r="F16" s="38">
        <f>85+85</f>
        <v>170</v>
      </c>
      <c r="G16" s="38">
        <v>1</v>
      </c>
      <c r="H16" s="38"/>
      <c r="I16" s="38"/>
      <c r="J16" s="41">
        <f>F16+H16</f>
        <v>170</v>
      </c>
      <c r="K16" s="45">
        <v>85</v>
      </c>
      <c r="N16" s="60"/>
      <c r="S16" s="38"/>
      <c r="T16" s="38"/>
      <c r="U16" s="41">
        <f>S16+T16</f>
        <v>0</v>
      </c>
    </row>
    <row r="17" spans="1:21" s="43" customFormat="1" ht="12.75">
      <c r="A17" s="38">
        <v>8</v>
      </c>
      <c r="B17" s="39" t="s">
        <v>56</v>
      </c>
      <c r="C17" s="47" t="s">
        <v>286</v>
      </c>
      <c r="D17" s="48">
        <v>2009</v>
      </c>
      <c r="E17" s="48">
        <v>66742582</v>
      </c>
      <c r="F17" s="38">
        <f>82+87</f>
        <v>169</v>
      </c>
      <c r="G17" s="38">
        <v>1</v>
      </c>
      <c r="H17" s="38"/>
      <c r="I17" s="38"/>
      <c r="J17" s="41">
        <f>F17+H17</f>
        <v>169</v>
      </c>
      <c r="K17" s="45">
        <v>87</v>
      </c>
      <c r="N17" s="60"/>
      <c r="S17" s="38"/>
      <c r="T17" s="38"/>
      <c r="U17" s="41">
        <f>S17+T17</f>
        <v>0</v>
      </c>
    </row>
    <row r="18" spans="1:21" s="43" customFormat="1" ht="12.75">
      <c r="A18" s="38">
        <v>8</v>
      </c>
      <c r="B18" s="39" t="s">
        <v>172</v>
      </c>
      <c r="C18" s="47" t="s">
        <v>282</v>
      </c>
      <c r="D18" s="48">
        <v>2009</v>
      </c>
      <c r="E18" s="48">
        <v>66742451</v>
      </c>
      <c r="F18" s="38">
        <f>83+86</f>
        <v>169</v>
      </c>
      <c r="G18" s="38">
        <v>2</v>
      </c>
      <c r="H18" s="38"/>
      <c r="I18" s="38"/>
      <c r="J18" s="41">
        <f>F18+H18</f>
        <v>169</v>
      </c>
      <c r="K18" s="45">
        <v>86</v>
      </c>
      <c r="N18" s="60"/>
      <c r="S18" s="38"/>
      <c r="T18" s="38"/>
      <c r="U18" s="41">
        <f>S18+T18</f>
        <v>0</v>
      </c>
    </row>
    <row r="19" spans="1:21" s="43" customFormat="1" ht="12.75">
      <c r="A19" s="38">
        <v>8</v>
      </c>
      <c r="B19" s="39" t="s">
        <v>172</v>
      </c>
      <c r="C19" s="47" t="s">
        <v>283</v>
      </c>
      <c r="D19" s="48">
        <v>2009</v>
      </c>
      <c r="E19" s="48">
        <v>66742748</v>
      </c>
      <c r="F19" s="38">
        <f>83+86</f>
        <v>169</v>
      </c>
      <c r="G19" s="38">
        <v>2</v>
      </c>
      <c r="H19" s="38"/>
      <c r="I19" s="38"/>
      <c r="J19" s="41">
        <f>F19+H19</f>
        <v>169</v>
      </c>
      <c r="K19" s="45">
        <v>86</v>
      </c>
      <c r="N19" s="60"/>
      <c r="S19" s="38"/>
      <c r="T19" s="38"/>
      <c r="U19" s="41">
        <f>S19+T19</f>
        <v>0</v>
      </c>
    </row>
    <row r="20" spans="1:21" s="43" customFormat="1" ht="12.75">
      <c r="A20" s="38">
        <v>8</v>
      </c>
      <c r="B20" s="39" t="s">
        <v>83</v>
      </c>
      <c r="C20" s="47" t="s">
        <v>297</v>
      </c>
      <c r="D20" s="48">
        <v>2008</v>
      </c>
      <c r="E20" s="48">
        <v>66742462</v>
      </c>
      <c r="F20" s="38">
        <f>87+81</f>
        <v>168</v>
      </c>
      <c r="G20" s="38"/>
      <c r="H20" s="38"/>
      <c r="I20" s="38"/>
      <c r="J20" s="41">
        <f>F20+H20</f>
        <v>168</v>
      </c>
      <c r="K20" s="45"/>
      <c r="N20" s="60"/>
      <c r="S20" s="38"/>
      <c r="T20" s="38"/>
      <c r="U20" s="41">
        <f>S20+T20</f>
        <v>0</v>
      </c>
    </row>
    <row r="21" spans="1:21" s="43" customFormat="1" ht="12.75">
      <c r="A21" s="38">
        <v>8</v>
      </c>
      <c r="B21" s="39" t="s">
        <v>56</v>
      </c>
      <c r="C21" s="47" t="s">
        <v>289</v>
      </c>
      <c r="D21" s="48">
        <v>2009</v>
      </c>
      <c r="E21" s="48">
        <v>66742586</v>
      </c>
      <c r="F21" s="38">
        <f>80+85</f>
        <v>165</v>
      </c>
      <c r="G21" s="38">
        <v>1</v>
      </c>
      <c r="H21" s="38"/>
      <c r="I21" s="38"/>
      <c r="J21" s="41">
        <f>F21+H21</f>
        <v>165</v>
      </c>
      <c r="K21" s="45">
        <v>85</v>
      </c>
      <c r="N21" s="60"/>
      <c r="S21" s="38"/>
      <c r="T21" s="38"/>
      <c r="U21" s="41">
        <f>S21+T21</f>
        <v>0</v>
      </c>
    </row>
    <row r="22" spans="1:21" s="43" customFormat="1" ht="12.75">
      <c r="A22" s="38">
        <v>8</v>
      </c>
      <c r="B22" s="39" t="s">
        <v>56</v>
      </c>
      <c r="C22" s="47" t="s">
        <v>287</v>
      </c>
      <c r="D22" s="48">
        <v>2009</v>
      </c>
      <c r="E22" s="48">
        <v>66737673</v>
      </c>
      <c r="F22" s="38">
        <f>82+83</f>
        <v>165</v>
      </c>
      <c r="G22" s="38">
        <v>1</v>
      </c>
      <c r="H22" s="38"/>
      <c r="I22" s="38"/>
      <c r="J22" s="41">
        <f>F22+H22</f>
        <v>165</v>
      </c>
      <c r="K22" s="45">
        <v>83</v>
      </c>
      <c r="N22" s="60"/>
      <c r="S22" s="38"/>
      <c r="T22" s="38"/>
      <c r="U22" s="41">
        <f>S22+T22</f>
        <v>0</v>
      </c>
    </row>
    <row r="23" spans="1:21" s="43" customFormat="1" ht="12.75">
      <c r="A23" s="38">
        <v>8</v>
      </c>
      <c r="B23" s="39" t="s">
        <v>54</v>
      </c>
      <c r="C23" s="47" t="s">
        <v>277</v>
      </c>
      <c r="D23" s="48">
        <v>2008</v>
      </c>
      <c r="E23" s="48">
        <v>66740045</v>
      </c>
      <c r="F23" s="38">
        <f>79+84</f>
        <v>163</v>
      </c>
      <c r="G23" s="38">
        <v>1</v>
      </c>
      <c r="H23" s="38"/>
      <c r="I23" s="38"/>
      <c r="J23" s="41">
        <f>F23+H23</f>
        <v>163</v>
      </c>
      <c r="K23" s="45"/>
      <c r="N23" s="60"/>
      <c r="S23" s="38"/>
      <c r="T23" s="38"/>
      <c r="U23" s="41">
        <f>S23+T23</f>
        <v>0</v>
      </c>
    </row>
    <row r="24" spans="1:21" s="43" customFormat="1" ht="12.75">
      <c r="A24" s="38">
        <v>8</v>
      </c>
      <c r="B24" s="39" t="s">
        <v>83</v>
      </c>
      <c r="C24" s="47" t="s">
        <v>298</v>
      </c>
      <c r="D24" s="48">
        <v>2008</v>
      </c>
      <c r="E24" s="48">
        <v>66742493</v>
      </c>
      <c r="F24" s="38">
        <f>82+76</f>
        <v>158</v>
      </c>
      <c r="G24" s="38"/>
      <c r="H24" s="38"/>
      <c r="I24" s="38"/>
      <c r="J24" s="41">
        <f>F24+H24</f>
        <v>158</v>
      </c>
      <c r="K24" s="45"/>
      <c r="N24" s="60"/>
      <c r="S24" s="38"/>
      <c r="T24" s="38"/>
      <c r="U24" s="41">
        <f>S24+T24</f>
        <v>0</v>
      </c>
    </row>
    <row r="25" spans="1:21" s="43" customFormat="1" ht="12.75">
      <c r="A25" s="38">
        <v>8</v>
      </c>
      <c r="B25" s="39" t="s">
        <v>56</v>
      </c>
      <c r="C25" s="47" t="s">
        <v>292</v>
      </c>
      <c r="D25" s="48">
        <v>2009</v>
      </c>
      <c r="E25" s="48">
        <v>66741710</v>
      </c>
      <c r="F25" s="38">
        <f>78+77</f>
        <v>155</v>
      </c>
      <c r="G25" s="38">
        <v>2</v>
      </c>
      <c r="H25" s="38"/>
      <c r="I25" s="38"/>
      <c r="J25" s="41">
        <f>F25+H25</f>
        <v>155</v>
      </c>
      <c r="K25" s="45"/>
      <c r="N25" s="60"/>
      <c r="S25" s="38"/>
      <c r="T25" s="38"/>
      <c r="U25" s="41">
        <f>S25+T25</f>
        <v>0</v>
      </c>
    </row>
    <row r="26" spans="1:21" s="43" customFormat="1" ht="12.75">
      <c r="A26" s="38">
        <v>8</v>
      </c>
      <c r="B26" s="39" t="s">
        <v>56</v>
      </c>
      <c r="C26" s="47" t="s">
        <v>293</v>
      </c>
      <c r="D26" s="48">
        <v>2011</v>
      </c>
      <c r="E26" s="48">
        <v>66742587</v>
      </c>
      <c r="F26" s="38">
        <f>66+58</f>
        <v>124</v>
      </c>
      <c r="G26" s="38">
        <v>2</v>
      </c>
      <c r="H26" s="38"/>
      <c r="I26" s="38"/>
      <c r="J26" s="41">
        <f>F26+H26</f>
        <v>124</v>
      </c>
      <c r="K26" s="45"/>
      <c r="N26" s="60"/>
      <c r="S26" s="38"/>
      <c r="T26" s="38"/>
      <c r="U26" s="41">
        <f>S26+T26</f>
        <v>0</v>
      </c>
    </row>
    <row r="27" spans="1:21" s="43" customFormat="1" ht="12.75">
      <c r="A27" s="38">
        <v>8</v>
      </c>
      <c r="B27" s="39" t="s">
        <v>56</v>
      </c>
      <c r="C27" s="47" t="s">
        <v>291</v>
      </c>
      <c r="D27" s="48">
        <v>2012</v>
      </c>
      <c r="E27" s="48">
        <v>66742580</v>
      </c>
      <c r="F27" s="38">
        <f>29+47</f>
        <v>76</v>
      </c>
      <c r="G27" s="38">
        <v>2</v>
      </c>
      <c r="H27" s="38"/>
      <c r="I27" s="38"/>
      <c r="J27" s="41">
        <f>F27+H27</f>
        <v>76</v>
      </c>
      <c r="K27" s="45"/>
      <c r="N27" s="60"/>
      <c r="S27" s="38"/>
      <c r="T27" s="38"/>
      <c r="U27" s="41">
        <f>S27+T27</f>
        <v>0</v>
      </c>
    </row>
    <row r="28" spans="1:21" s="43" customFormat="1" ht="12.75">
      <c r="A28" s="38">
        <v>8</v>
      </c>
      <c r="B28" s="39" t="s">
        <v>91</v>
      </c>
      <c r="C28" s="47" t="s">
        <v>299</v>
      </c>
      <c r="D28" s="48">
        <v>2008</v>
      </c>
      <c r="E28" s="48">
        <v>66741453</v>
      </c>
      <c r="F28" s="64"/>
      <c r="G28" s="38"/>
      <c r="H28" s="38"/>
      <c r="I28" s="38"/>
      <c r="J28" s="41">
        <f>F28+H28</f>
        <v>0</v>
      </c>
      <c r="K28" s="45"/>
      <c r="N28" s="60"/>
      <c r="S28" s="38"/>
      <c r="T28" s="38"/>
      <c r="U28" s="41">
        <f>S28+T28</f>
        <v>0</v>
      </c>
    </row>
    <row r="29" spans="1:21" s="43" customFormat="1" ht="12.75">
      <c r="A29" s="38"/>
      <c r="F29" s="38"/>
      <c r="G29" s="38"/>
      <c r="H29" s="38"/>
      <c r="I29" s="38"/>
      <c r="J29" s="41">
        <f>F29+H29</f>
        <v>0</v>
      </c>
      <c r="K29" s="45"/>
      <c r="N29" s="60"/>
      <c r="S29" s="38"/>
      <c r="T29" s="38"/>
      <c r="U29" s="41">
        <f>S29+T29</f>
        <v>0</v>
      </c>
    </row>
    <row r="30" spans="1:21" s="43" customFormat="1" ht="12.75">
      <c r="A30" s="38"/>
      <c r="F30" s="38"/>
      <c r="G30" s="38"/>
      <c r="H30" s="38"/>
      <c r="I30" s="38"/>
      <c r="J30" s="41">
        <f>F30+H30</f>
        <v>0</v>
      </c>
      <c r="K30" s="45"/>
      <c r="N30" s="60"/>
      <c r="S30" s="38"/>
      <c r="T30" s="38"/>
      <c r="U30" s="41">
        <f>S30+T30</f>
        <v>0</v>
      </c>
    </row>
    <row r="31" spans="1:21" s="43" customFormat="1" ht="12.75">
      <c r="A31" s="38"/>
      <c r="F31" s="38"/>
      <c r="G31" s="38"/>
      <c r="H31" s="38"/>
      <c r="I31" s="38"/>
      <c r="J31" s="41">
        <f>F31+H31</f>
        <v>0</v>
      </c>
      <c r="K31" s="45"/>
      <c r="N31" s="60"/>
      <c r="S31" s="38"/>
      <c r="T31" s="38"/>
      <c r="U31" s="41"/>
    </row>
    <row r="32" spans="1:21" s="43" customFormat="1" ht="12.75">
      <c r="A32" s="38"/>
      <c r="F32" s="38"/>
      <c r="G32" s="38"/>
      <c r="H32" s="38"/>
      <c r="I32" s="38"/>
      <c r="J32" s="41">
        <f>F32+H32</f>
        <v>0</v>
      </c>
      <c r="K32" s="45"/>
      <c r="N32" s="60"/>
      <c r="S32" s="38"/>
      <c r="T32" s="38"/>
      <c r="U32" s="41"/>
    </row>
    <row r="33" spans="1:21" s="43" customFormat="1" ht="12.75">
      <c r="A33" s="38"/>
      <c r="F33" s="38"/>
      <c r="G33" s="38"/>
      <c r="H33" s="38"/>
      <c r="I33" s="38"/>
      <c r="J33" s="41">
        <f>F33+H33</f>
        <v>0</v>
      </c>
      <c r="K33" s="45"/>
      <c r="N33" s="60"/>
      <c r="S33" s="38"/>
      <c r="T33" s="38"/>
      <c r="U33" s="41"/>
    </row>
    <row r="34" spans="1:21" s="43" customFormat="1" ht="12.75">
      <c r="A34" s="38"/>
      <c r="F34" s="38"/>
      <c r="G34" s="38"/>
      <c r="H34" s="38"/>
      <c r="I34" s="38"/>
      <c r="J34" s="41">
        <f>F34+H34</f>
        <v>0</v>
      </c>
      <c r="K34" s="45"/>
      <c r="N34" s="60"/>
      <c r="S34" s="38"/>
      <c r="T34" s="38"/>
      <c r="U34" s="41"/>
    </row>
    <row r="35" spans="1:21" s="43" customFormat="1" ht="12.75">
      <c r="A35" s="38"/>
      <c r="F35" s="38"/>
      <c r="G35" s="38"/>
      <c r="H35" s="38"/>
      <c r="I35" s="38"/>
      <c r="J35" s="41">
        <f>F35+H35</f>
        <v>0</v>
      </c>
      <c r="K35" s="45"/>
      <c r="N35" s="60"/>
      <c r="S35" s="38"/>
      <c r="T35" s="38"/>
      <c r="U35" s="41"/>
    </row>
    <row r="36" spans="1:21" s="43" customFormat="1" ht="12.75">
      <c r="A36" s="38"/>
      <c r="F36" s="38"/>
      <c r="G36" s="38"/>
      <c r="H36" s="38"/>
      <c r="I36" s="38"/>
      <c r="J36" s="41">
        <f>F36+H36</f>
        <v>0</v>
      </c>
      <c r="K36" s="45"/>
      <c r="N36" s="60"/>
      <c r="S36" s="38"/>
      <c r="T36" s="38"/>
      <c r="U36" s="41"/>
    </row>
    <row r="37" spans="1:21" s="43" customFormat="1" ht="12.75">
      <c r="A37" s="38"/>
      <c r="F37" s="38"/>
      <c r="G37" s="38"/>
      <c r="H37" s="38"/>
      <c r="I37" s="38"/>
      <c r="J37" s="41">
        <f>F37+H37</f>
        <v>0</v>
      </c>
      <c r="K37" s="45"/>
      <c r="N37" s="60"/>
      <c r="S37" s="38"/>
      <c r="T37" s="38"/>
      <c r="U37" s="41"/>
    </row>
    <row r="38" spans="1:21" s="43" customFormat="1" ht="12.75">
      <c r="A38" s="38"/>
      <c r="F38" s="38"/>
      <c r="G38" s="38"/>
      <c r="H38" s="38"/>
      <c r="I38" s="38"/>
      <c r="J38" s="41">
        <f>F38+H38</f>
        <v>0</v>
      </c>
      <c r="K38" s="45"/>
      <c r="N38" s="60"/>
      <c r="S38" s="38"/>
      <c r="T38" s="38"/>
      <c r="U38" s="41"/>
    </row>
    <row r="39" spans="1:21" s="43" customFormat="1" ht="12.75">
      <c r="A39" s="38"/>
      <c r="F39" s="38"/>
      <c r="G39" s="38"/>
      <c r="H39" s="38"/>
      <c r="I39" s="38"/>
      <c r="J39" s="41">
        <f>F39+H39</f>
        <v>0</v>
      </c>
      <c r="K39" s="45"/>
      <c r="N39" s="60"/>
      <c r="S39" s="38"/>
      <c r="T39" s="38"/>
      <c r="U39" s="41"/>
    </row>
    <row r="40" spans="1:21" s="43" customFormat="1" ht="12.75">
      <c r="A40" s="38"/>
      <c r="F40" s="38"/>
      <c r="G40" s="38"/>
      <c r="H40" s="38"/>
      <c r="I40" s="38"/>
      <c r="J40" s="41">
        <f>F40+H40</f>
        <v>0</v>
      </c>
      <c r="K40" s="45"/>
      <c r="N40" s="60"/>
      <c r="S40" s="38"/>
      <c r="T40" s="38"/>
      <c r="U40" s="41"/>
    </row>
    <row r="41" spans="1:21" s="43" customFormat="1" ht="12.75">
      <c r="A41" s="38"/>
      <c r="F41" s="38"/>
      <c r="G41" s="38"/>
      <c r="H41" s="38"/>
      <c r="I41" s="38"/>
      <c r="J41" s="41">
        <f>F41+H41</f>
        <v>0</v>
      </c>
      <c r="K41" s="45"/>
      <c r="N41" s="60"/>
      <c r="S41" s="38"/>
      <c r="T41" s="38"/>
      <c r="U41" s="41"/>
    </row>
    <row r="42" spans="1:21" s="43" customFormat="1" ht="12.75">
      <c r="A42" s="38"/>
      <c r="F42" s="38"/>
      <c r="G42" s="38"/>
      <c r="H42" s="38"/>
      <c r="I42" s="38"/>
      <c r="J42" s="41">
        <f>F42+H42</f>
        <v>0</v>
      </c>
      <c r="K42" s="45"/>
      <c r="N42" s="60"/>
      <c r="S42" s="38"/>
      <c r="T42" s="38"/>
      <c r="U42" s="41"/>
    </row>
    <row r="43" spans="1:21" s="43" customFormat="1" ht="12.75">
      <c r="A43" s="38"/>
      <c r="F43" s="38"/>
      <c r="G43" s="38"/>
      <c r="H43" s="38"/>
      <c r="I43" s="38"/>
      <c r="J43" s="41">
        <f>F43+H43</f>
        <v>0</v>
      </c>
      <c r="K43" s="45"/>
      <c r="N43" s="60"/>
      <c r="S43" s="38"/>
      <c r="T43" s="38"/>
      <c r="U43" s="41"/>
    </row>
    <row r="44" spans="1:21" s="43" customFormat="1" ht="12.75">
      <c r="A44" s="38"/>
      <c r="F44" s="38"/>
      <c r="G44" s="38"/>
      <c r="H44" s="38"/>
      <c r="I44" s="38"/>
      <c r="J44" s="41">
        <f>F44+H44</f>
        <v>0</v>
      </c>
      <c r="K44" s="45"/>
      <c r="N44" s="60"/>
      <c r="S44" s="38"/>
      <c r="T44" s="38"/>
      <c r="U44" s="41"/>
    </row>
    <row r="45" spans="1:21" s="43" customFormat="1" ht="12.75">
      <c r="A45" s="38"/>
      <c r="F45" s="38"/>
      <c r="G45" s="38"/>
      <c r="H45" s="38"/>
      <c r="I45" s="38"/>
      <c r="J45" s="41">
        <f>F45+H45</f>
        <v>0</v>
      </c>
      <c r="K45" s="45"/>
      <c r="N45" s="60"/>
      <c r="S45" s="38"/>
      <c r="T45" s="38"/>
      <c r="U45" s="41"/>
    </row>
    <row r="46" spans="1:21" s="43" customFormat="1" ht="12.75">
      <c r="A46" s="38"/>
      <c r="F46" s="38"/>
      <c r="G46" s="38"/>
      <c r="H46" s="38"/>
      <c r="I46" s="38"/>
      <c r="J46" s="41">
        <f>F46+H46</f>
        <v>0</v>
      </c>
      <c r="K46" s="45"/>
      <c r="N46" s="60"/>
      <c r="S46" s="38"/>
      <c r="T46" s="38"/>
      <c r="U46" s="41"/>
    </row>
    <row r="47" spans="1:21" s="43" customFormat="1" ht="12.75">
      <c r="A47" s="38"/>
      <c r="F47" s="38"/>
      <c r="G47" s="38"/>
      <c r="H47" s="38"/>
      <c r="I47" s="38"/>
      <c r="J47" s="41">
        <f>F47+H47</f>
        <v>0</v>
      </c>
      <c r="K47" s="45"/>
      <c r="N47" s="60"/>
      <c r="S47" s="38"/>
      <c r="T47" s="38"/>
      <c r="U47" s="41"/>
    </row>
    <row r="48" spans="1:21" s="43" customFormat="1" ht="12.75">
      <c r="A48" s="38"/>
      <c r="F48" s="38"/>
      <c r="G48" s="38"/>
      <c r="H48" s="38"/>
      <c r="I48" s="38"/>
      <c r="J48" s="41">
        <f>F48+H48</f>
        <v>0</v>
      </c>
      <c r="K48" s="45"/>
      <c r="N48" s="60"/>
      <c r="S48" s="38"/>
      <c r="T48" s="38"/>
      <c r="U48" s="41"/>
    </row>
    <row r="49" spans="1:21" s="43" customFormat="1" ht="12.75">
      <c r="A49" s="38"/>
      <c r="F49" s="38"/>
      <c r="G49" s="38"/>
      <c r="H49" s="38"/>
      <c r="I49" s="38"/>
      <c r="J49" s="41">
        <f>F49+H49</f>
        <v>0</v>
      </c>
      <c r="K49" s="45"/>
      <c r="N49" s="60"/>
      <c r="S49" s="38"/>
      <c r="T49" s="38"/>
      <c r="U49" s="41"/>
    </row>
    <row r="50" spans="1:21" s="43" customFormat="1" ht="12.75">
      <c r="A50" s="38"/>
      <c r="F50" s="38"/>
      <c r="G50" s="38"/>
      <c r="H50" s="38"/>
      <c r="I50" s="38"/>
      <c r="J50" s="41">
        <f>F50+H50</f>
        <v>0</v>
      </c>
      <c r="K50" s="45"/>
      <c r="N50" s="60"/>
      <c r="S50" s="38"/>
      <c r="T50" s="38"/>
      <c r="U50" s="41"/>
    </row>
    <row r="51" spans="1:21" s="43" customFormat="1" ht="12.75">
      <c r="A51" s="38"/>
      <c r="F51" s="38"/>
      <c r="G51" s="38"/>
      <c r="H51" s="38"/>
      <c r="I51" s="38"/>
      <c r="J51" s="41">
        <f>F51+H51</f>
        <v>0</v>
      </c>
      <c r="K51" s="45"/>
      <c r="N51" s="60"/>
      <c r="S51" s="38"/>
      <c r="T51" s="38"/>
      <c r="U51" s="41"/>
    </row>
    <row r="52" spans="1:21" s="43" customFormat="1" ht="12.75">
      <c r="A52" s="38"/>
      <c r="F52" s="38"/>
      <c r="G52" s="38"/>
      <c r="H52" s="38"/>
      <c r="I52" s="38"/>
      <c r="J52" s="41">
        <f>F52+H52</f>
        <v>0</v>
      </c>
      <c r="K52" s="45"/>
      <c r="N52" s="60"/>
      <c r="S52" s="38"/>
      <c r="T52" s="38"/>
      <c r="U52" s="41"/>
    </row>
    <row r="53" spans="1:21" s="43" customFormat="1" ht="12.75">
      <c r="A53" s="38"/>
      <c r="F53" s="38"/>
      <c r="G53" s="38"/>
      <c r="H53" s="38"/>
      <c r="I53" s="38"/>
      <c r="J53" s="41">
        <f>F53+H53</f>
        <v>0</v>
      </c>
      <c r="K53" s="45"/>
      <c r="N53" s="60"/>
      <c r="S53" s="38"/>
      <c r="T53" s="38"/>
      <c r="U53" s="41"/>
    </row>
    <row r="54" spans="1:21" s="43" customFormat="1" ht="12.75">
      <c r="A54" s="38"/>
      <c r="F54" s="38"/>
      <c r="G54" s="38"/>
      <c r="H54" s="38"/>
      <c r="I54" s="38"/>
      <c r="J54" s="41">
        <f>F54+H54</f>
        <v>0</v>
      </c>
      <c r="K54" s="45"/>
      <c r="N54" s="60"/>
      <c r="S54" s="38"/>
      <c r="T54" s="38"/>
      <c r="U54" s="41"/>
    </row>
    <row r="55" spans="1:21" s="43" customFormat="1" ht="12.75">
      <c r="A55" s="38"/>
      <c r="F55" s="38"/>
      <c r="G55" s="38"/>
      <c r="H55" s="38"/>
      <c r="I55" s="38"/>
      <c r="J55" s="41">
        <f>F55+H55</f>
        <v>0</v>
      </c>
      <c r="K55" s="45"/>
      <c r="N55" s="60"/>
      <c r="S55" s="38"/>
      <c r="T55" s="38"/>
      <c r="U55" s="41"/>
    </row>
    <row r="56" spans="1:21" s="43" customFormat="1" ht="12.75">
      <c r="A56" s="38"/>
      <c r="F56" s="38"/>
      <c r="G56" s="38"/>
      <c r="H56" s="38"/>
      <c r="I56" s="38"/>
      <c r="J56" s="41">
        <f>F56+H56</f>
        <v>0</v>
      </c>
      <c r="K56" s="45"/>
      <c r="N56" s="60"/>
      <c r="S56" s="38"/>
      <c r="T56" s="38"/>
      <c r="U56" s="41"/>
    </row>
    <row r="57" spans="1:21" s="43" customFormat="1" ht="12.75">
      <c r="A57" s="38"/>
      <c r="F57" s="38"/>
      <c r="G57" s="38"/>
      <c r="H57" s="38"/>
      <c r="I57" s="38"/>
      <c r="J57" s="41">
        <f>F57+H57</f>
        <v>0</v>
      </c>
      <c r="K57" s="45"/>
      <c r="N57" s="60"/>
      <c r="S57" s="38"/>
      <c r="T57" s="38"/>
      <c r="U57" s="41"/>
    </row>
    <row r="58" spans="1:21" s="43" customFormat="1" ht="12.75">
      <c r="A58" s="38"/>
      <c r="F58" s="38"/>
      <c r="G58" s="38"/>
      <c r="H58" s="38"/>
      <c r="I58" s="38"/>
      <c r="J58" s="41">
        <f>F58+H58</f>
        <v>0</v>
      </c>
      <c r="K58" s="45"/>
      <c r="N58" s="60"/>
      <c r="S58" s="38"/>
      <c r="T58" s="38"/>
      <c r="U58" s="41"/>
    </row>
    <row r="59" spans="1:21" s="43" customFormat="1" ht="12.75">
      <c r="A59" s="38"/>
      <c r="F59" s="38"/>
      <c r="G59" s="38"/>
      <c r="H59" s="38"/>
      <c r="I59" s="38"/>
      <c r="J59" s="41">
        <f>F59+H59</f>
        <v>0</v>
      </c>
      <c r="K59" s="45"/>
      <c r="N59" s="60"/>
      <c r="S59" s="38"/>
      <c r="T59" s="38"/>
      <c r="U59" s="41"/>
    </row>
    <row r="60" spans="1:21" s="43" customFormat="1" ht="12.75">
      <c r="A60" s="38"/>
      <c r="F60" s="38"/>
      <c r="G60" s="38"/>
      <c r="H60" s="38"/>
      <c r="I60" s="38"/>
      <c r="J60" s="41">
        <f>F60+H60</f>
        <v>0</v>
      </c>
      <c r="K60" s="45"/>
      <c r="N60" s="60"/>
      <c r="S60" s="38"/>
      <c r="T60" s="38"/>
      <c r="U60" s="41"/>
    </row>
    <row r="61" spans="1:21" s="43" customFormat="1" ht="12.75">
      <c r="A61" s="38"/>
      <c r="F61" s="38"/>
      <c r="G61" s="38"/>
      <c r="H61" s="38"/>
      <c r="I61" s="38"/>
      <c r="J61" s="41">
        <f>F61+H61</f>
        <v>0</v>
      </c>
      <c r="K61" s="45"/>
      <c r="N61" s="60"/>
      <c r="S61" s="38"/>
      <c r="T61" s="38"/>
      <c r="U61" s="41"/>
    </row>
    <row r="62" spans="1:21" s="43" customFormat="1" ht="12.75">
      <c r="A62" s="38"/>
      <c r="F62" s="38"/>
      <c r="G62" s="38"/>
      <c r="H62" s="38"/>
      <c r="I62" s="38"/>
      <c r="J62" s="41">
        <f>F62+H62</f>
        <v>0</v>
      </c>
      <c r="K62" s="45"/>
      <c r="N62" s="60"/>
      <c r="S62" s="38"/>
      <c r="T62" s="38"/>
      <c r="U62" s="41"/>
    </row>
    <row r="63" spans="1:21" s="43" customFormat="1" ht="12.75">
      <c r="A63" s="38"/>
      <c r="F63" s="38"/>
      <c r="G63" s="38"/>
      <c r="H63" s="38"/>
      <c r="I63" s="38"/>
      <c r="J63" s="41">
        <f>F63+H63</f>
        <v>0</v>
      </c>
      <c r="K63" s="45"/>
      <c r="N63" s="60"/>
      <c r="S63" s="38"/>
      <c r="T63" s="38"/>
      <c r="U63" s="41"/>
    </row>
    <row r="64" spans="1:21" s="43" customFormat="1" ht="12.75">
      <c r="A64" s="38"/>
      <c r="F64" s="38"/>
      <c r="G64" s="38"/>
      <c r="H64" s="38"/>
      <c r="I64" s="38"/>
      <c r="J64" s="41">
        <f>F64+H64</f>
        <v>0</v>
      </c>
      <c r="K64" s="45"/>
      <c r="N64" s="60"/>
      <c r="S64" s="38"/>
      <c r="T64" s="38"/>
      <c r="U64" s="41"/>
    </row>
    <row r="65" spans="1:21" s="43" customFormat="1" ht="12.75">
      <c r="A65" s="38"/>
      <c r="F65" s="38"/>
      <c r="G65" s="38"/>
      <c r="H65" s="38"/>
      <c r="I65" s="38"/>
      <c r="J65" s="41">
        <f>F65+H65</f>
        <v>0</v>
      </c>
      <c r="K65" s="45"/>
      <c r="N65" s="60"/>
      <c r="S65" s="38"/>
      <c r="T65" s="38"/>
      <c r="U65" s="41"/>
    </row>
    <row r="66" spans="1:21" s="43" customFormat="1" ht="12.75">
      <c r="A66" s="38"/>
      <c r="F66" s="38"/>
      <c r="G66" s="38"/>
      <c r="H66" s="38"/>
      <c r="I66" s="38"/>
      <c r="J66" s="41">
        <f>F66+H66</f>
        <v>0</v>
      </c>
      <c r="K66" s="45"/>
      <c r="N66" s="60"/>
      <c r="S66" s="38"/>
      <c r="T66" s="38"/>
      <c r="U66" s="41"/>
    </row>
    <row r="67" spans="1:21" s="43" customFormat="1" ht="12.75">
      <c r="A67" s="38"/>
      <c r="F67" s="38"/>
      <c r="G67" s="38"/>
      <c r="H67" s="38"/>
      <c r="I67" s="38"/>
      <c r="J67" s="41">
        <f>F67+H67</f>
        <v>0</v>
      </c>
      <c r="K67" s="45"/>
      <c r="N67" s="60"/>
      <c r="S67" s="38"/>
      <c r="T67" s="38"/>
      <c r="U67" s="41"/>
    </row>
    <row r="68" spans="1:21" s="43" customFormat="1" ht="12.75">
      <c r="A68" s="38"/>
      <c r="F68" s="38"/>
      <c r="G68" s="38"/>
      <c r="H68" s="38"/>
      <c r="I68" s="38"/>
      <c r="J68" s="41">
        <f>F68+H68</f>
        <v>0</v>
      </c>
      <c r="K68" s="45"/>
      <c r="N68" s="60"/>
      <c r="S68" s="38"/>
      <c r="T68" s="38"/>
      <c r="U68" s="41"/>
    </row>
    <row r="69" spans="1:21" s="43" customFormat="1" ht="12.75">
      <c r="A69" s="38"/>
      <c r="F69" s="38"/>
      <c r="G69" s="38"/>
      <c r="H69" s="38"/>
      <c r="I69" s="38"/>
      <c r="J69" s="41">
        <f>F69+H69</f>
        <v>0</v>
      </c>
      <c r="K69" s="45"/>
      <c r="N69" s="60"/>
      <c r="S69" s="38"/>
      <c r="T69" s="38"/>
      <c r="U69" s="41"/>
    </row>
    <row r="70" spans="1:21" s="43" customFormat="1" ht="12.75">
      <c r="A70" s="38"/>
      <c r="F70" s="38"/>
      <c r="G70" s="38"/>
      <c r="H70" s="38"/>
      <c r="I70" s="38"/>
      <c r="J70" s="41">
        <f>F70+H70</f>
        <v>0</v>
      </c>
      <c r="K70" s="45"/>
      <c r="N70" s="60"/>
      <c r="S70" s="38"/>
      <c r="T70" s="38"/>
      <c r="U70" s="41"/>
    </row>
    <row r="71" spans="1:21" s="43" customFormat="1" ht="12.75">
      <c r="A71" s="38"/>
      <c r="F71" s="38"/>
      <c r="G71" s="38"/>
      <c r="H71" s="38"/>
      <c r="I71" s="38"/>
      <c r="J71" s="38"/>
      <c r="K71" s="61"/>
      <c r="N71" s="60"/>
      <c r="S71" s="38"/>
      <c r="T71" s="38"/>
      <c r="U71" s="38"/>
    </row>
    <row r="72" spans="1:21" s="43" customFormat="1" ht="12.75">
      <c r="A72" s="38"/>
      <c r="F72" s="38"/>
      <c r="G72" s="38"/>
      <c r="H72" s="38"/>
      <c r="I72" s="38"/>
      <c r="J72" s="38"/>
      <c r="K72" s="61"/>
      <c r="N72" s="60"/>
      <c r="S72" s="38"/>
      <c r="T72" s="38"/>
      <c r="U72" s="38"/>
    </row>
    <row r="73" spans="1:21" s="43" customFormat="1" ht="12.75">
      <c r="A73" s="38"/>
      <c r="F73" s="38"/>
      <c r="G73" s="38"/>
      <c r="H73" s="38"/>
      <c r="I73" s="38"/>
      <c r="J73" s="38"/>
      <c r="K73" s="61"/>
      <c r="N73" s="60"/>
      <c r="S73" s="38"/>
      <c r="T73" s="38"/>
      <c r="U73" s="38"/>
    </row>
    <row r="74" spans="1:21" s="43" customFormat="1" ht="12.75">
      <c r="A74" s="38"/>
      <c r="F74" s="38"/>
      <c r="G74" s="38"/>
      <c r="H74" s="38"/>
      <c r="I74" s="38"/>
      <c r="J74" s="38"/>
      <c r="K74" s="61"/>
      <c r="N74" s="60"/>
      <c r="S74" s="38"/>
      <c r="T74" s="38"/>
      <c r="U74" s="38"/>
    </row>
    <row r="75" spans="1:21" s="43" customFormat="1" ht="12.75">
      <c r="A75" s="38"/>
      <c r="F75" s="38"/>
      <c r="G75" s="38"/>
      <c r="H75" s="38"/>
      <c r="I75" s="38"/>
      <c r="J75" s="38"/>
      <c r="K75" s="61"/>
      <c r="N75" s="60"/>
      <c r="S75" s="38"/>
      <c r="T75" s="38"/>
      <c r="U75" s="38"/>
    </row>
    <row r="76" spans="1:21" s="43" customFormat="1" ht="12.75">
      <c r="A76" s="38"/>
      <c r="F76" s="38"/>
      <c r="G76" s="38"/>
      <c r="H76" s="38"/>
      <c r="I76" s="38"/>
      <c r="J76" s="38"/>
      <c r="K76" s="61"/>
      <c r="N76" s="60"/>
      <c r="S76" s="38"/>
      <c r="T76" s="38"/>
      <c r="U76" s="38"/>
    </row>
    <row r="77" spans="1:21" s="43" customFormat="1" ht="12.75">
      <c r="A77" s="38"/>
      <c r="F77" s="38"/>
      <c r="G77" s="38"/>
      <c r="H77" s="38"/>
      <c r="I77" s="38"/>
      <c r="J77" s="38"/>
      <c r="K77" s="61"/>
      <c r="N77" s="60"/>
      <c r="S77" s="38"/>
      <c r="T77" s="38"/>
      <c r="U77" s="38"/>
    </row>
    <row r="78" spans="1:21" s="43" customFormat="1" ht="12.75">
      <c r="A78" s="38"/>
      <c r="F78" s="38"/>
      <c r="G78" s="38"/>
      <c r="H78" s="38"/>
      <c r="I78" s="38"/>
      <c r="J78" s="38"/>
      <c r="K78" s="61"/>
      <c r="N78" s="60"/>
      <c r="S78" s="38"/>
      <c r="T78" s="38"/>
      <c r="U78" s="38"/>
    </row>
    <row r="79" spans="1:21" s="43" customFormat="1" ht="12.75">
      <c r="A79" s="38"/>
      <c r="F79" s="38"/>
      <c r="G79" s="38"/>
      <c r="H79" s="38"/>
      <c r="I79" s="38"/>
      <c r="J79" s="38"/>
      <c r="K79" s="61"/>
      <c r="N79" s="60"/>
      <c r="S79" s="38"/>
      <c r="T79" s="38"/>
      <c r="U79" s="38"/>
    </row>
    <row r="80" spans="1:21" s="43" customFormat="1" ht="12.75">
      <c r="A80" s="38"/>
      <c r="F80" s="38"/>
      <c r="G80" s="38"/>
      <c r="H80" s="38"/>
      <c r="I80" s="38"/>
      <c r="J80" s="38"/>
      <c r="K80" s="61"/>
      <c r="N80" s="60"/>
      <c r="S80" s="38"/>
      <c r="T80" s="38"/>
      <c r="U80" s="38"/>
    </row>
    <row r="81" spans="1:21" s="43" customFormat="1" ht="12.75">
      <c r="A81" s="38"/>
      <c r="F81" s="38"/>
      <c r="G81" s="38"/>
      <c r="H81" s="38"/>
      <c r="I81" s="38"/>
      <c r="J81" s="38"/>
      <c r="K81" s="61"/>
      <c r="N81" s="60"/>
      <c r="S81" s="38"/>
      <c r="T81" s="38"/>
      <c r="U81" s="38"/>
    </row>
    <row r="82" spans="1:21" s="43" customFormat="1" ht="12.75">
      <c r="A82" s="38"/>
      <c r="F82" s="38"/>
      <c r="G82" s="38"/>
      <c r="H82" s="38"/>
      <c r="I82" s="38"/>
      <c r="J82" s="38"/>
      <c r="K82" s="61"/>
      <c r="N82" s="60"/>
      <c r="S82" s="38"/>
      <c r="T82" s="38"/>
      <c r="U82" s="38"/>
    </row>
    <row r="83" spans="1:21" s="43" customFormat="1" ht="12.75">
      <c r="A83" s="38"/>
      <c r="F83" s="38"/>
      <c r="G83" s="38"/>
      <c r="H83" s="38"/>
      <c r="I83" s="38"/>
      <c r="J83" s="38"/>
      <c r="K83" s="61"/>
      <c r="N83" s="60"/>
      <c r="S83" s="38"/>
      <c r="T83" s="38"/>
      <c r="U83" s="38"/>
    </row>
    <row r="84" spans="1:21" s="43" customFormat="1" ht="12.75">
      <c r="A84" s="38"/>
      <c r="F84" s="38"/>
      <c r="G84" s="38"/>
      <c r="H84" s="38"/>
      <c r="I84" s="38"/>
      <c r="J84" s="38"/>
      <c r="K84" s="61"/>
      <c r="N84" s="60"/>
      <c r="S84" s="38"/>
      <c r="T84" s="38"/>
      <c r="U84" s="38"/>
    </row>
    <row r="85" spans="1:21" s="43" customFormat="1" ht="12.75">
      <c r="A85" s="38"/>
      <c r="F85" s="38"/>
      <c r="G85" s="38"/>
      <c r="H85" s="38"/>
      <c r="I85" s="38"/>
      <c r="J85" s="38"/>
      <c r="K85" s="61"/>
      <c r="N85" s="60"/>
      <c r="S85" s="38"/>
      <c r="T85" s="38"/>
      <c r="U85" s="38"/>
    </row>
    <row r="86" spans="1:21" s="43" customFormat="1" ht="12.75">
      <c r="A86" s="38"/>
      <c r="F86" s="38"/>
      <c r="G86" s="38"/>
      <c r="H86" s="38"/>
      <c r="I86" s="38"/>
      <c r="J86" s="38"/>
      <c r="K86" s="61"/>
      <c r="N86" s="60"/>
      <c r="S86" s="38"/>
      <c r="T86" s="38"/>
      <c r="U86" s="38"/>
    </row>
    <row r="87" spans="1:21" s="43" customFormat="1" ht="12.75">
      <c r="A87" s="38"/>
      <c r="F87" s="38"/>
      <c r="G87" s="38"/>
      <c r="H87" s="38"/>
      <c r="I87" s="38"/>
      <c r="J87" s="38"/>
      <c r="K87" s="61"/>
      <c r="N87" s="60"/>
      <c r="S87" s="38"/>
      <c r="T87" s="38"/>
      <c r="U87" s="38"/>
    </row>
    <row r="88" spans="1:21" s="43" customFormat="1" ht="12.75">
      <c r="A88" s="38"/>
      <c r="F88" s="38"/>
      <c r="G88" s="38"/>
      <c r="H88" s="38"/>
      <c r="I88" s="38"/>
      <c r="J88" s="38"/>
      <c r="K88" s="61"/>
      <c r="N88" s="60"/>
      <c r="S88" s="38"/>
      <c r="T88" s="38"/>
      <c r="U88" s="38"/>
    </row>
    <row r="89" spans="1:21" s="43" customFormat="1" ht="12.75">
      <c r="A89" s="38"/>
      <c r="F89" s="38"/>
      <c r="G89" s="38"/>
      <c r="H89" s="38"/>
      <c r="I89" s="38"/>
      <c r="J89" s="38"/>
      <c r="K89" s="61"/>
      <c r="N89" s="60"/>
      <c r="S89" s="38"/>
      <c r="T89" s="38"/>
      <c r="U89" s="38"/>
    </row>
    <row r="90" spans="1:21" s="43" customFormat="1" ht="12.75">
      <c r="A90" s="38"/>
      <c r="F90" s="38"/>
      <c r="G90" s="38"/>
      <c r="H90" s="38"/>
      <c r="I90" s="38"/>
      <c r="J90" s="38"/>
      <c r="K90" s="61"/>
      <c r="N90" s="60"/>
      <c r="S90" s="38"/>
      <c r="T90" s="38"/>
      <c r="U90" s="38"/>
    </row>
    <row r="91" spans="1:21" s="43" customFormat="1" ht="12.75">
      <c r="A91" s="38"/>
      <c r="F91" s="38"/>
      <c r="G91" s="38"/>
      <c r="H91" s="38"/>
      <c r="I91" s="38"/>
      <c r="J91" s="38"/>
      <c r="K91" s="61"/>
      <c r="N91" s="60"/>
      <c r="S91" s="38"/>
      <c r="T91" s="38"/>
      <c r="U91" s="38"/>
    </row>
    <row r="92" spans="1:21" s="43" customFormat="1" ht="12.75">
      <c r="A92" s="38"/>
      <c r="F92" s="38"/>
      <c r="G92" s="38"/>
      <c r="H92" s="38"/>
      <c r="I92" s="38"/>
      <c r="J92" s="38"/>
      <c r="K92" s="61"/>
      <c r="N92" s="60"/>
      <c r="S92" s="38"/>
      <c r="T92" s="38"/>
      <c r="U92" s="38"/>
    </row>
    <row r="93" spans="1:21" s="43" customFormat="1" ht="12.75">
      <c r="A93" s="38"/>
      <c r="F93" s="38"/>
      <c r="G93" s="38"/>
      <c r="H93" s="38"/>
      <c r="I93" s="38"/>
      <c r="J93" s="38"/>
      <c r="K93" s="61"/>
      <c r="N93" s="60"/>
      <c r="S93" s="38"/>
      <c r="T93" s="38"/>
      <c r="U93" s="38"/>
    </row>
    <row r="94" spans="1:21" s="43" customFormat="1" ht="12.75">
      <c r="A94" s="38"/>
      <c r="F94" s="38"/>
      <c r="G94" s="38"/>
      <c r="H94" s="38"/>
      <c r="I94" s="38"/>
      <c r="J94" s="38"/>
      <c r="K94" s="61"/>
      <c r="N94" s="60"/>
      <c r="S94" s="38"/>
      <c r="T94" s="38"/>
      <c r="U94" s="38"/>
    </row>
    <row r="95" spans="1:21" s="43" customFormat="1" ht="12.75">
      <c r="A95" s="38"/>
      <c r="F95" s="38"/>
      <c r="G95" s="38"/>
      <c r="H95" s="38"/>
      <c r="I95" s="38"/>
      <c r="J95" s="38"/>
      <c r="K95" s="61"/>
      <c r="N95" s="60"/>
      <c r="S95" s="38"/>
      <c r="T95" s="38"/>
      <c r="U95" s="38"/>
    </row>
    <row r="96" spans="1:21" s="43" customFormat="1" ht="12.75">
      <c r="A96" s="38"/>
      <c r="F96" s="38"/>
      <c r="G96" s="38"/>
      <c r="H96" s="38"/>
      <c r="I96" s="38"/>
      <c r="J96" s="38"/>
      <c r="K96" s="61"/>
      <c r="N96" s="60"/>
      <c r="S96" s="38"/>
      <c r="T96" s="38"/>
      <c r="U96" s="38"/>
    </row>
    <row r="97" spans="1:21" s="43" customFormat="1" ht="12.75">
      <c r="A97" s="38"/>
      <c r="F97" s="38"/>
      <c r="G97" s="38"/>
      <c r="H97" s="38"/>
      <c r="I97" s="38"/>
      <c r="J97" s="38"/>
      <c r="K97" s="61"/>
      <c r="N97" s="60"/>
      <c r="S97" s="38"/>
      <c r="T97" s="38"/>
      <c r="U97" s="38"/>
    </row>
    <row r="98" spans="1:21" s="43" customFormat="1" ht="12.75">
      <c r="A98" s="38"/>
      <c r="F98" s="38"/>
      <c r="G98" s="38"/>
      <c r="H98" s="38"/>
      <c r="I98" s="38"/>
      <c r="J98" s="38"/>
      <c r="K98" s="61"/>
      <c r="N98" s="60"/>
      <c r="S98" s="38"/>
      <c r="T98" s="38"/>
      <c r="U98" s="38"/>
    </row>
    <row r="99" spans="1:21" s="43" customFormat="1" ht="12.75">
      <c r="A99" s="38"/>
      <c r="F99" s="38"/>
      <c r="G99" s="38"/>
      <c r="H99" s="38"/>
      <c r="I99" s="38"/>
      <c r="J99" s="38"/>
      <c r="K99" s="61"/>
      <c r="N99" s="60"/>
      <c r="S99" s="38"/>
      <c r="T99" s="38"/>
      <c r="U99" s="38"/>
    </row>
    <row r="100" spans="1:21" s="43" customFormat="1" ht="12.75">
      <c r="A100" s="38"/>
      <c r="F100" s="38"/>
      <c r="G100" s="38"/>
      <c r="H100" s="38"/>
      <c r="I100" s="38"/>
      <c r="J100" s="38"/>
      <c r="K100" s="61"/>
      <c r="N100" s="60"/>
      <c r="S100" s="38"/>
      <c r="T100" s="38"/>
      <c r="U100" s="38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U100"/>
  <sheetViews>
    <sheetView workbookViewId="0" topLeftCell="A1">
      <selection activeCell="F4" sqref="F4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52" customWidth="1"/>
    <col min="12" max="12" width="6.00390625" style="0" customWidth="1"/>
    <col min="13" max="13" width="5.8515625" style="0" customWidth="1"/>
    <col min="14" max="14" width="17.8515625" style="53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50" customFormat="1" ht="30" customHeight="1">
      <c r="A1" s="10" t="s">
        <v>184</v>
      </c>
      <c r="B1" s="11"/>
      <c r="C1" s="12" t="s">
        <v>300</v>
      </c>
      <c r="D1" s="13"/>
      <c r="E1" s="13"/>
      <c r="F1" s="14" t="s">
        <v>251</v>
      </c>
      <c r="G1" s="13"/>
      <c r="H1" s="13"/>
      <c r="I1" s="16"/>
      <c r="J1" s="17"/>
      <c r="K1" s="54"/>
      <c r="L1" s="12" t="s">
        <v>300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50" customFormat="1" ht="19.5" customHeight="1">
      <c r="A2" s="22" t="s">
        <v>27</v>
      </c>
      <c r="B2" s="23"/>
      <c r="C2" s="23"/>
      <c r="D2" s="16"/>
      <c r="E2" s="16"/>
      <c r="F2" s="55" t="s">
        <v>30</v>
      </c>
      <c r="G2" s="55"/>
      <c r="H2" s="55"/>
      <c r="I2" s="55"/>
      <c r="J2" s="55"/>
      <c r="K2" s="56"/>
      <c r="L2" s="28" t="s">
        <v>32</v>
      </c>
      <c r="M2" s="16"/>
      <c r="N2" s="23"/>
      <c r="O2" s="23"/>
      <c r="P2" s="23"/>
      <c r="Q2" s="23"/>
      <c r="R2" s="23"/>
      <c r="S2" s="16"/>
      <c r="T2" s="16"/>
      <c r="U2" s="16"/>
    </row>
    <row r="3" spans="1:21" s="51" customFormat="1" ht="31.5" customHeight="1">
      <c r="A3" s="30" t="s">
        <v>4</v>
      </c>
      <c r="B3" s="30" t="s">
        <v>33</v>
      </c>
      <c r="C3" s="30" t="s">
        <v>34</v>
      </c>
      <c r="D3" s="31" t="s">
        <v>35</v>
      </c>
      <c r="E3" s="31" t="s">
        <v>36</v>
      </c>
      <c r="F3" s="35" t="s">
        <v>42</v>
      </c>
      <c r="G3" s="36" t="s">
        <v>43</v>
      </c>
      <c r="H3" s="35" t="s">
        <v>44</v>
      </c>
      <c r="I3" s="36" t="s">
        <v>43</v>
      </c>
      <c r="J3" s="62" t="s">
        <v>45</v>
      </c>
      <c r="K3" s="63"/>
      <c r="L3" s="30" t="s">
        <v>46</v>
      </c>
      <c r="M3" s="30" t="s">
        <v>4</v>
      </c>
      <c r="N3" s="30" t="s">
        <v>33</v>
      </c>
      <c r="O3" s="30" t="s">
        <v>47</v>
      </c>
      <c r="P3" s="30" t="s">
        <v>48</v>
      </c>
      <c r="Q3" s="30" t="s">
        <v>49</v>
      </c>
      <c r="R3" s="30" t="s">
        <v>50</v>
      </c>
      <c r="S3" s="31" t="s">
        <v>51</v>
      </c>
      <c r="T3" s="31" t="s">
        <v>52</v>
      </c>
      <c r="U3" s="59" t="s">
        <v>53</v>
      </c>
    </row>
    <row r="4" spans="1:21" s="43" customFormat="1" ht="12.75">
      <c r="A4" s="38">
        <v>8</v>
      </c>
      <c r="B4" s="39" t="s">
        <v>63</v>
      </c>
      <c r="C4" s="47" t="s">
        <v>301</v>
      </c>
      <c r="D4" s="48">
        <v>2007</v>
      </c>
      <c r="E4" s="48">
        <v>66738638</v>
      </c>
      <c r="F4" s="38">
        <f>94+95+96</f>
        <v>285</v>
      </c>
      <c r="G4" s="38">
        <v>1</v>
      </c>
      <c r="H4" s="38"/>
      <c r="I4" s="38"/>
      <c r="J4" s="41">
        <f>F4+H4</f>
        <v>285</v>
      </c>
      <c r="K4" s="45"/>
      <c r="M4" s="43">
        <v>8</v>
      </c>
      <c r="N4" s="60" t="s">
        <v>63</v>
      </c>
      <c r="O4" s="49" t="s">
        <v>302</v>
      </c>
      <c r="P4" s="43" t="s">
        <v>303</v>
      </c>
      <c r="Q4" s="43" t="s">
        <v>304</v>
      </c>
      <c r="R4" s="43" t="s">
        <v>305</v>
      </c>
      <c r="S4" s="38">
        <f>285+272+272</f>
        <v>829</v>
      </c>
      <c r="T4" s="38"/>
      <c r="U4" s="41">
        <f>S4+T4</f>
        <v>829</v>
      </c>
    </row>
    <row r="5" spans="1:21" s="43" customFormat="1" ht="12.75">
      <c r="A5" s="38">
        <v>8</v>
      </c>
      <c r="B5" s="39" t="s">
        <v>54</v>
      </c>
      <c r="C5" s="47" t="s">
        <v>306</v>
      </c>
      <c r="D5" s="48">
        <v>2006</v>
      </c>
      <c r="E5" s="48">
        <v>66735951</v>
      </c>
      <c r="F5" s="38">
        <f>94+92+95</f>
        <v>281</v>
      </c>
      <c r="G5" s="38"/>
      <c r="H5" s="38"/>
      <c r="I5" s="38"/>
      <c r="J5" s="41">
        <f>F5+H5</f>
        <v>281</v>
      </c>
      <c r="K5" s="45"/>
      <c r="M5" s="43">
        <v>8</v>
      </c>
      <c r="N5" s="60" t="s">
        <v>172</v>
      </c>
      <c r="O5" s="43" t="s">
        <v>307</v>
      </c>
      <c r="P5" s="43" t="s">
        <v>308</v>
      </c>
      <c r="Q5" s="43" t="s">
        <v>309</v>
      </c>
      <c r="S5" s="38">
        <f>275+273+257</f>
        <v>805</v>
      </c>
      <c r="T5" s="38"/>
      <c r="U5" s="41">
        <f>S5+T5</f>
        <v>805</v>
      </c>
    </row>
    <row r="6" spans="1:21" s="43" customFormat="1" ht="12.75">
      <c r="A6" s="38">
        <v>8</v>
      </c>
      <c r="B6" s="39" t="s">
        <v>172</v>
      </c>
      <c r="C6" s="47" t="s">
        <v>307</v>
      </c>
      <c r="D6" s="48">
        <v>2006</v>
      </c>
      <c r="E6" s="48">
        <v>66740650</v>
      </c>
      <c r="F6" s="38">
        <f>94+92+89</f>
        <v>275</v>
      </c>
      <c r="G6" s="38">
        <v>1</v>
      </c>
      <c r="H6" s="38"/>
      <c r="I6" s="38"/>
      <c r="J6" s="41">
        <f>F6+H6</f>
        <v>275</v>
      </c>
      <c r="K6" s="45"/>
      <c r="N6" s="60"/>
      <c r="O6" s="49"/>
      <c r="S6" s="38"/>
      <c r="T6" s="38"/>
      <c r="U6" s="41">
        <f>S6+T6</f>
        <v>0</v>
      </c>
    </row>
    <row r="7" spans="1:21" s="43" customFormat="1" ht="12.75">
      <c r="A7" s="38">
        <v>8</v>
      </c>
      <c r="B7" s="39" t="s">
        <v>66</v>
      </c>
      <c r="C7" s="47" t="s">
        <v>310</v>
      </c>
      <c r="D7" s="48">
        <v>2007</v>
      </c>
      <c r="E7" s="48">
        <v>66740124</v>
      </c>
      <c r="F7" s="38">
        <f>92+92+90</f>
        <v>274</v>
      </c>
      <c r="G7" s="38"/>
      <c r="H7" s="38"/>
      <c r="I7" s="38"/>
      <c r="J7" s="41">
        <f>F7+H7</f>
        <v>274</v>
      </c>
      <c r="K7" s="45"/>
      <c r="N7" s="60"/>
      <c r="O7" s="49"/>
      <c r="S7" s="38"/>
      <c r="T7" s="38"/>
      <c r="U7" s="41">
        <f>S7+T7</f>
        <v>0</v>
      </c>
    </row>
    <row r="8" spans="1:21" s="43" customFormat="1" ht="12.75">
      <c r="A8" s="38">
        <v>8</v>
      </c>
      <c r="B8" s="39" t="s">
        <v>172</v>
      </c>
      <c r="C8" s="47" t="s">
        <v>309</v>
      </c>
      <c r="D8" s="48">
        <v>2007</v>
      </c>
      <c r="E8" s="48">
        <v>66738056</v>
      </c>
      <c r="F8" s="38">
        <f>93+92+88</f>
        <v>273</v>
      </c>
      <c r="G8" s="38">
        <v>1</v>
      </c>
      <c r="H8" s="38"/>
      <c r="I8" s="38"/>
      <c r="J8" s="41">
        <f>F8+H8</f>
        <v>273</v>
      </c>
      <c r="K8" s="45"/>
      <c r="N8" s="60"/>
      <c r="O8" s="49"/>
      <c r="S8" s="38"/>
      <c r="T8" s="38"/>
      <c r="U8" s="41">
        <f>S8+T8</f>
        <v>0</v>
      </c>
    </row>
    <row r="9" spans="1:21" s="43" customFormat="1" ht="12.75">
      <c r="A9" s="38">
        <v>8</v>
      </c>
      <c r="B9" s="39" t="s">
        <v>63</v>
      </c>
      <c r="C9" s="47" t="s">
        <v>311</v>
      </c>
      <c r="D9" s="48">
        <v>2006</v>
      </c>
      <c r="E9" s="48">
        <v>66742424</v>
      </c>
      <c r="F9" s="38">
        <f>92+89+91</f>
        <v>272</v>
      </c>
      <c r="G9" s="38">
        <v>1</v>
      </c>
      <c r="H9" s="38"/>
      <c r="I9" s="38"/>
      <c r="J9" s="41">
        <f>F9+H9</f>
        <v>272</v>
      </c>
      <c r="K9" s="45">
        <v>91</v>
      </c>
      <c r="N9" s="60"/>
      <c r="S9" s="38"/>
      <c r="T9" s="38"/>
      <c r="U9" s="41">
        <f>S9+T9</f>
        <v>0</v>
      </c>
    </row>
    <row r="10" spans="1:21" s="43" customFormat="1" ht="12.75">
      <c r="A10" s="38">
        <v>8</v>
      </c>
      <c r="B10" s="39" t="s">
        <v>63</v>
      </c>
      <c r="C10" s="47" t="s">
        <v>312</v>
      </c>
      <c r="D10" s="48">
        <v>2006</v>
      </c>
      <c r="E10" s="48">
        <v>66741167</v>
      </c>
      <c r="F10" s="38">
        <f>92+90+90</f>
        <v>272</v>
      </c>
      <c r="G10" s="38">
        <v>1</v>
      </c>
      <c r="H10" s="38"/>
      <c r="I10" s="38"/>
      <c r="J10" s="41">
        <f>F10+H10</f>
        <v>272</v>
      </c>
      <c r="K10" s="45">
        <v>90</v>
      </c>
      <c r="N10" s="60"/>
      <c r="S10" s="38"/>
      <c r="T10" s="38"/>
      <c r="U10" s="41">
        <f>S10+T10</f>
        <v>0</v>
      </c>
    </row>
    <row r="11" spans="1:21" s="43" customFormat="1" ht="12.75">
      <c r="A11" s="38">
        <v>8</v>
      </c>
      <c r="B11" s="39" t="s">
        <v>91</v>
      </c>
      <c r="C11" s="47" t="s">
        <v>313</v>
      </c>
      <c r="D11" s="48">
        <v>2007</v>
      </c>
      <c r="E11" s="48">
        <v>66742249</v>
      </c>
      <c r="F11" s="38">
        <f>90+90+85</f>
        <v>265</v>
      </c>
      <c r="G11" s="38"/>
      <c r="H11" s="38"/>
      <c r="I11" s="38"/>
      <c r="J11" s="41">
        <f>F11+H11</f>
        <v>265</v>
      </c>
      <c r="K11" s="45"/>
      <c r="N11" s="60"/>
      <c r="S11" s="38"/>
      <c r="T11" s="38"/>
      <c r="U11" s="41">
        <f>S11+T11</f>
        <v>0</v>
      </c>
    </row>
    <row r="12" spans="1:21" s="43" customFormat="1" ht="12.75">
      <c r="A12" s="38">
        <v>8</v>
      </c>
      <c r="B12" s="39" t="s">
        <v>91</v>
      </c>
      <c r="C12" s="47" t="s">
        <v>314</v>
      </c>
      <c r="D12" s="48">
        <v>2006</v>
      </c>
      <c r="E12" s="48">
        <v>66740110</v>
      </c>
      <c r="F12" s="38">
        <f>90+84+90</f>
        <v>264</v>
      </c>
      <c r="G12" s="38"/>
      <c r="H12" s="38"/>
      <c r="I12" s="38"/>
      <c r="J12" s="41">
        <f>F12+H12</f>
        <v>264</v>
      </c>
      <c r="K12" s="45"/>
      <c r="N12" s="60"/>
      <c r="S12" s="38"/>
      <c r="T12" s="38"/>
      <c r="U12" s="41">
        <f>S12+T12</f>
        <v>0</v>
      </c>
    </row>
    <row r="13" spans="1:21" s="43" customFormat="1" ht="12.75">
      <c r="A13" s="38">
        <v>8</v>
      </c>
      <c r="B13" s="39" t="s">
        <v>54</v>
      </c>
      <c r="C13" s="47" t="s">
        <v>315</v>
      </c>
      <c r="D13" s="48">
        <v>2006</v>
      </c>
      <c r="E13" s="48">
        <v>66739390</v>
      </c>
      <c r="F13" s="38">
        <f>89+88+83</f>
        <v>260</v>
      </c>
      <c r="G13" s="38"/>
      <c r="H13" s="38"/>
      <c r="I13" s="38"/>
      <c r="J13" s="41">
        <f>F13+H13</f>
        <v>260</v>
      </c>
      <c r="K13" s="45"/>
      <c r="N13" s="60"/>
      <c r="S13" s="38"/>
      <c r="T13" s="38"/>
      <c r="U13" s="41">
        <f>S13+T13</f>
        <v>0</v>
      </c>
    </row>
    <row r="14" spans="1:21" s="43" customFormat="1" ht="12.75">
      <c r="A14" s="38">
        <v>8</v>
      </c>
      <c r="B14" s="39" t="s">
        <v>63</v>
      </c>
      <c r="C14" s="47" t="s">
        <v>316</v>
      </c>
      <c r="D14" s="48">
        <v>2006</v>
      </c>
      <c r="E14" s="48">
        <v>66737611</v>
      </c>
      <c r="F14" s="38">
        <f>81+88+88</f>
        <v>257</v>
      </c>
      <c r="G14" s="38">
        <v>1</v>
      </c>
      <c r="H14" s="38"/>
      <c r="I14" s="38"/>
      <c r="J14" s="41">
        <f>F14+H14</f>
        <v>257</v>
      </c>
      <c r="K14" s="45">
        <v>88</v>
      </c>
      <c r="N14" s="60"/>
      <c r="S14" s="38"/>
      <c r="T14" s="38"/>
      <c r="U14" s="41">
        <f>S14+T14</f>
        <v>0</v>
      </c>
    </row>
    <row r="15" spans="1:21" s="43" customFormat="1" ht="12.75">
      <c r="A15" s="38">
        <v>8</v>
      </c>
      <c r="B15" s="39" t="s">
        <v>172</v>
      </c>
      <c r="C15" s="47" t="s">
        <v>308</v>
      </c>
      <c r="D15" s="48">
        <v>2006</v>
      </c>
      <c r="E15" s="48">
        <v>66740647</v>
      </c>
      <c r="F15" s="38">
        <f>82+87+88</f>
        <v>257</v>
      </c>
      <c r="G15" s="38">
        <v>1</v>
      </c>
      <c r="H15" s="38"/>
      <c r="I15" s="38"/>
      <c r="J15" s="41">
        <f>F15+H15</f>
        <v>257</v>
      </c>
      <c r="K15" s="45">
        <v>87</v>
      </c>
      <c r="N15" s="60"/>
      <c r="S15" s="38"/>
      <c r="T15" s="38"/>
      <c r="U15" s="41">
        <f>S15+T15</f>
        <v>0</v>
      </c>
    </row>
    <row r="16" spans="1:21" s="43" customFormat="1" ht="12.75">
      <c r="A16" s="38">
        <v>8</v>
      </c>
      <c r="B16" s="39" t="s">
        <v>56</v>
      </c>
      <c r="C16" s="47" t="s">
        <v>317</v>
      </c>
      <c r="D16" s="48">
        <v>2007</v>
      </c>
      <c r="E16" s="48">
        <v>66740667</v>
      </c>
      <c r="F16" s="38">
        <f>81+86+86</f>
        <v>253</v>
      </c>
      <c r="G16" s="38"/>
      <c r="H16" s="38"/>
      <c r="I16" s="38"/>
      <c r="J16" s="41">
        <f>F16+H16</f>
        <v>253</v>
      </c>
      <c r="K16" s="45"/>
      <c r="N16" s="60"/>
      <c r="S16" s="38"/>
      <c r="T16" s="38"/>
      <c r="U16" s="41">
        <f>S16+T16</f>
        <v>0</v>
      </c>
    </row>
    <row r="17" spans="1:21" s="43" customFormat="1" ht="12.75">
      <c r="A17" s="38">
        <v>8</v>
      </c>
      <c r="B17" s="39" t="s">
        <v>66</v>
      </c>
      <c r="C17" s="47" t="s">
        <v>318</v>
      </c>
      <c r="D17" s="48">
        <v>2006</v>
      </c>
      <c r="E17" s="48">
        <v>66742558</v>
      </c>
      <c r="F17" s="38">
        <f>79+79+73</f>
        <v>231</v>
      </c>
      <c r="G17" s="38"/>
      <c r="H17" s="38"/>
      <c r="I17" s="38"/>
      <c r="J17" s="41">
        <f>F17+H17</f>
        <v>231</v>
      </c>
      <c r="K17" s="45"/>
      <c r="N17" s="60"/>
      <c r="S17" s="38"/>
      <c r="T17" s="38"/>
      <c r="U17" s="41">
        <f>S17+T17</f>
        <v>0</v>
      </c>
    </row>
    <row r="18" spans="1:21" s="43" customFormat="1" ht="12.75">
      <c r="A18" s="38">
        <v>8</v>
      </c>
      <c r="B18" s="39" t="s">
        <v>63</v>
      </c>
      <c r="C18" s="47" t="s">
        <v>319</v>
      </c>
      <c r="D18" s="48">
        <v>2007</v>
      </c>
      <c r="E18" s="48">
        <v>66742435</v>
      </c>
      <c r="F18" s="38">
        <f>77+74+76</f>
        <v>227</v>
      </c>
      <c r="G18" s="38"/>
      <c r="H18" s="38"/>
      <c r="I18" s="38"/>
      <c r="J18" s="41">
        <f>F18+H18</f>
        <v>227</v>
      </c>
      <c r="K18" s="45"/>
      <c r="N18" s="60"/>
      <c r="S18" s="38"/>
      <c r="T18" s="38"/>
      <c r="U18" s="41">
        <f>S18+T18</f>
        <v>0</v>
      </c>
    </row>
    <row r="19" spans="1:21" s="43" customFormat="1" ht="12.75">
      <c r="A19" s="38">
        <v>8</v>
      </c>
      <c r="B19" s="39" t="s">
        <v>83</v>
      </c>
      <c r="C19" s="47" t="s">
        <v>320</v>
      </c>
      <c r="D19" s="48">
        <v>2006</v>
      </c>
      <c r="E19" s="48">
        <v>66742463</v>
      </c>
      <c r="F19" s="38">
        <f>70+82+74</f>
        <v>226</v>
      </c>
      <c r="G19" s="38"/>
      <c r="H19" s="38"/>
      <c r="I19" s="38"/>
      <c r="J19" s="41">
        <f>F19+H19</f>
        <v>226</v>
      </c>
      <c r="K19" s="45"/>
      <c r="N19" s="60"/>
      <c r="S19" s="38"/>
      <c r="T19" s="38"/>
      <c r="U19" s="41">
        <f>S19+T19</f>
        <v>0</v>
      </c>
    </row>
    <row r="20" spans="1:21" s="43" customFormat="1" ht="12.75">
      <c r="A20" s="38">
        <v>8</v>
      </c>
      <c r="B20" s="39" t="s">
        <v>56</v>
      </c>
      <c r="C20" s="47" t="s">
        <v>321</v>
      </c>
      <c r="D20" s="48">
        <v>2006</v>
      </c>
      <c r="E20" s="48">
        <v>66742578</v>
      </c>
      <c r="F20" s="64"/>
      <c r="G20" s="38"/>
      <c r="H20" s="38"/>
      <c r="I20" s="38"/>
      <c r="J20" s="41">
        <f>F20+H20</f>
        <v>0</v>
      </c>
      <c r="K20" s="45"/>
      <c r="N20" s="60"/>
      <c r="S20" s="38"/>
      <c r="T20" s="38"/>
      <c r="U20" s="41">
        <f>S20+T20</f>
        <v>0</v>
      </c>
    </row>
    <row r="21" spans="1:21" s="43" customFormat="1" ht="12.75">
      <c r="A21" s="38"/>
      <c r="B21" s="39"/>
      <c r="C21" s="47"/>
      <c r="D21" s="48"/>
      <c r="E21" s="48"/>
      <c r="F21" s="38"/>
      <c r="G21" s="38"/>
      <c r="H21" s="38"/>
      <c r="I21" s="38"/>
      <c r="J21" s="41">
        <f>F21+H21</f>
        <v>0</v>
      </c>
      <c r="K21" s="45"/>
      <c r="N21" s="60"/>
      <c r="S21" s="38"/>
      <c r="T21" s="38"/>
      <c r="U21" s="41">
        <f>S21+T21</f>
        <v>0</v>
      </c>
    </row>
    <row r="22" spans="1:21" s="43" customFormat="1" ht="12.75">
      <c r="A22" s="38"/>
      <c r="B22" s="39"/>
      <c r="C22" s="47"/>
      <c r="D22" s="48"/>
      <c r="E22" s="48"/>
      <c r="F22" s="38"/>
      <c r="G22" s="38"/>
      <c r="H22" s="38"/>
      <c r="I22" s="38"/>
      <c r="J22" s="41">
        <f>F22+H22</f>
        <v>0</v>
      </c>
      <c r="K22" s="45"/>
      <c r="N22" s="60"/>
      <c r="S22" s="38"/>
      <c r="T22" s="38"/>
      <c r="U22" s="41">
        <f>S22+T22</f>
        <v>0</v>
      </c>
    </row>
    <row r="23" spans="1:21" s="43" customFormat="1" ht="12.75">
      <c r="A23" s="38"/>
      <c r="B23" s="39"/>
      <c r="C23" s="47"/>
      <c r="D23" s="48"/>
      <c r="E23" s="48"/>
      <c r="F23" s="38"/>
      <c r="G23" s="38"/>
      <c r="H23" s="38"/>
      <c r="I23" s="38"/>
      <c r="J23" s="41">
        <f>F23+H23</f>
        <v>0</v>
      </c>
      <c r="K23" s="45"/>
      <c r="N23" s="60"/>
      <c r="S23" s="38"/>
      <c r="T23" s="38"/>
      <c r="U23" s="41">
        <f>S23+T23</f>
        <v>0</v>
      </c>
    </row>
    <row r="24" spans="1:21" s="43" customFormat="1" ht="12.75">
      <c r="A24" s="38"/>
      <c r="B24" s="39"/>
      <c r="C24" s="47"/>
      <c r="D24" s="48"/>
      <c r="E24" s="48"/>
      <c r="F24" s="38"/>
      <c r="G24" s="38"/>
      <c r="H24" s="38"/>
      <c r="I24" s="38"/>
      <c r="J24" s="41">
        <f>F24+H24</f>
        <v>0</v>
      </c>
      <c r="K24" s="45"/>
      <c r="N24" s="60"/>
      <c r="S24" s="38"/>
      <c r="T24" s="38"/>
      <c r="U24" s="41">
        <f>S24+T24</f>
        <v>0</v>
      </c>
    </row>
    <row r="25" spans="1:21" s="43" customFormat="1" ht="12.75">
      <c r="A25" s="38"/>
      <c r="B25" s="39"/>
      <c r="C25" s="47"/>
      <c r="D25" s="48"/>
      <c r="E25" s="48"/>
      <c r="F25" s="38"/>
      <c r="G25" s="38"/>
      <c r="H25" s="38"/>
      <c r="I25" s="38"/>
      <c r="J25" s="41">
        <f>F25+H25</f>
        <v>0</v>
      </c>
      <c r="K25" s="45"/>
      <c r="N25" s="60"/>
      <c r="S25" s="38"/>
      <c r="T25" s="38"/>
      <c r="U25" s="41">
        <f>S25+T25</f>
        <v>0</v>
      </c>
    </row>
    <row r="26" spans="1:21" s="43" customFormat="1" ht="12.75">
      <c r="A26" s="38"/>
      <c r="B26" s="39"/>
      <c r="C26" s="47"/>
      <c r="D26" s="48"/>
      <c r="E26" s="48"/>
      <c r="F26" s="38"/>
      <c r="G26" s="38"/>
      <c r="H26" s="38"/>
      <c r="I26" s="38"/>
      <c r="J26" s="41">
        <f>F26+H26</f>
        <v>0</v>
      </c>
      <c r="K26" s="45"/>
      <c r="N26" s="60"/>
      <c r="S26" s="38"/>
      <c r="T26" s="38"/>
      <c r="U26" s="41">
        <f>S26+T26</f>
        <v>0</v>
      </c>
    </row>
    <row r="27" spans="1:21" s="43" customFormat="1" ht="12.75">
      <c r="A27" s="38"/>
      <c r="B27" s="39"/>
      <c r="C27" s="47"/>
      <c r="D27" s="48"/>
      <c r="E27" s="48"/>
      <c r="F27" s="38"/>
      <c r="G27" s="38"/>
      <c r="H27" s="38"/>
      <c r="I27" s="38"/>
      <c r="J27" s="41">
        <f>F27+H27</f>
        <v>0</v>
      </c>
      <c r="K27" s="45"/>
      <c r="N27" s="60"/>
      <c r="S27" s="38"/>
      <c r="T27" s="38"/>
      <c r="U27" s="41">
        <f>S27+T27</f>
        <v>0</v>
      </c>
    </row>
    <row r="28" spans="1:21" s="43" customFormat="1" ht="12.75">
      <c r="A28" s="38"/>
      <c r="B28" s="39"/>
      <c r="C28" s="47"/>
      <c r="D28" s="48"/>
      <c r="E28" s="48"/>
      <c r="F28" s="38"/>
      <c r="G28" s="38"/>
      <c r="H28" s="38"/>
      <c r="I28" s="38"/>
      <c r="J28" s="41">
        <f>F28+H28</f>
        <v>0</v>
      </c>
      <c r="K28" s="45"/>
      <c r="N28" s="60"/>
      <c r="S28" s="38"/>
      <c r="T28" s="38"/>
      <c r="U28" s="41">
        <f>S28+T28</f>
        <v>0</v>
      </c>
    </row>
    <row r="29" spans="1:21" s="43" customFormat="1" ht="12.75">
      <c r="A29" s="38"/>
      <c r="F29" s="38"/>
      <c r="G29" s="38"/>
      <c r="H29" s="38"/>
      <c r="I29" s="38"/>
      <c r="J29" s="41">
        <f>F29+H29</f>
        <v>0</v>
      </c>
      <c r="K29" s="45"/>
      <c r="N29" s="60"/>
      <c r="S29" s="38"/>
      <c r="T29" s="38"/>
      <c r="U29" s="41">
        <f>S29+T29</f>
        <v>0</v>
      </c>
    </row>
    <row r="30" spans="1:21" s="43" customFormat="1" ht="12.75">
      <c r="A30" s="38"/>
      <c r="F30" s="38"/>
      <c r="G30" s="38"/>
      <c r="H30" s="38"/>
      <c r="I30" s="38"/>
      <c r="J30" s="41">
        <f>F30+H30</f>
        <v>0</v>
      </c>
      <c r="K30" s="45"/>
      <c r="N30" s="60"/>
      <c r="S30" s="38"/>
      <c r="T30" s="38"/>
      <c r="U30" s="41">
        <f>S30+T30</f>
        <v>0</v>
      </c>
    </row>
    <row r="31" spans="1:21" s="43" customFormat="1" ht="12.75">
      <c r="A31" s="38"/>
      <c r="F31" s="38"/>
      <c r="G31" s="38"/>
      <c r="H31" s="38"/>
      <c r="I31" s="38"/>
      <c r="J31" s="41">
        <f>F31+H31</f>
        <v>0</v>
      </c>
      <c r="K31" s="45"/>
      <c r="N31" s="60"/>
      <c r="S31" s="38"/>
      <c r="T31" s="38"/>
      <c r="U31" s="41"/>
    </row>
    <row r="32" spans="1:21" s="43" customFormat="1" ht="12.75">
      <c r="A32" s="38"/>
      <c r="F32" s="38"/>
      <c r="G32" s="38"/>
      <c r="H32" s="38"/>
      <c r="I32" s="38"/>
      <c r="J32" s="41">
        <f>F32+H32</f>
        <v>0</v>
      </c>
      <c r="K32" s="45"/>
      <c r="N32" s="60"/>
      <c r="S32" s="38"/>
      <c r="T32" s="38"/>
      <c r="U32" s="41"/>
    </row>
    <row r="33" spans="1:21" s="43" customFormat="1" ht="12.75">
      <c r="A33" s="38"/>
      <c r="F33" s="38"/>
      <c r="G33" s="38"/>
      <c r="H33" s="38"/>
      <c r="I33" s="38"/>
      <c r="J33" s="41">
        <f>F33+H33</f>
        <v>0</v>
      </c>
      <c r="K33" s="45"/>
      <c r="N33" s="60"/>
      <c r="S33" s="38"/>
      <c r="T33" s="38"/>
      <c r="U33" s="41"/>
    </row>
    <row r="34" spans="1:21" s="43" customFormat="1" ht="12.75">
      <c r="A34" s="38"/>
      <c r="F34" s="38"/>
      <c r="G34" s="38"/>
      <c r="H34" s="38"/>
      <c r="I34" s="38"/>
      <c r="J34" s="41">
        <f>F34+H34</f>
        <v>0</v>
      </c>
      <c r="K34" s="45"/>
      <c r="N34" s="60"/>
      <c r="S34" s="38"/>
      <c r="T34" s="38"/>
      <c r="U34" s="41"/>
    </row>
    <row r="35" spans="1:21" s="43" customFormat="1" ht="12.75">
      <c r="A35" s="38"/>
      <c r="F35" s="38"/>
      <c r="G35" s="38"/>
      <c r="H35" s="38"/>
      <c r="I35" s="38"/>
      <c r="J35" s="41">
        <f>F35+H35</f>
        <v>0</v>
      </c>
      <c r="K35" s="45"/>
      <c r="N35" s="60"/>
      <c r="S35" s="38"/>
      <c r="T35" s="38"/>
      <c r="U35" s="41"/>
    </row>
    <row r="36" spans="1:21" s="43" customFormat="1" ht="12.75">
      <c r="A36" s="38"/>
      <c r="F36" s="38"/>
      <c r="G36" s="38"/>
      <c r="H36" s="38"/>
      <c r="I36" s="38"/>
      <c r="J36" s="41">
        <f>F36+H36</f>
        <v>0</v>
      </c>
      <c r="K36" s="45"/>
      <c r="N36" s="60"/>
      <c r="S36" s="38"/>
      <c r="T36" s="38"/>
      <c r="U36" s="41"/>
    </row>
    <row r="37" spans="1:21" s="43" customFormat="1" ht="12.75">
      <c r="A37" s="38"/>
      <c r="F37" s="38"/>
      <c r="G37" s="38"/>
      <c r="H37" s="38"/>
      <c r="I37" s="38"/>
      <c r="J37" s="41">
        <f>F37+H37</f>
        <v>0</v>
      </c>
      <c r="K37" s="45"/>
      <c r="N37" s="60"/>
      <c r="S37" s="38"/>
      <c r="T37" s="38"/>
      <c r="U37" s="41"/>
    </row>
    <row r="38" spans="1:21" s="43" customFormat="1" ht="12.75">
      <c r="A38" s="38"/>
      <c r="F38" s="38"/>
      <c r="G38" s="38"/>
      <c r="H38" s="38"/>
      <c r="I38" s="38"/>
      <c r="J38" s="41">
        <f>F38+H38</f>
        <v>0</v>
      </c>
      <c r="K38" s="45"/>
      <c r="N38" s="60"/>
      <c r="S38" s="38"/>
      <c r="T38" s="38"/>
      <c r="U38" s="41"/>
    </row>
    <row r="39" spans="1:21" s="43" customFormat="1" ht="12.75">
      <c r="A39" s="38"/>
      <c r="F39" s="38"/>
      <c r="G39" s="38"/>
      <c r="H39" s="38"/>
      <c r="I39" s="38"/>
      <c r="J39" s="41">
        <f>F39+H39</f>
        <v>0</v>
      </c>
      <c r="K39" s="45"/>
      <c r="N39" s="60"/>
      <c r="S39" s="38"/>
      <c r="T39" s="38"/>
      <c r="U39" s="41"/>
    </row>
    <row r="40" spans="1:21" s="43" customFormat="1" ht="12.75">
      <c r="A40" s="38"/>
      <c r="F40" s="38"/>
      <c r="G40" s="38"/>
      <c r="H40" s="38"/>
      <c r="I40" s="38"/>
      <c r="J40" s="41">
        <f>F40+H40</f>
        <v>0</v>
      </c>
      <c r="K40" s="45"/>
      <c r="N40" s="60"/>
      <c r="S40" s="38"/>
      <c r="T40" s="38"/>
      <c r="U40" s="41"/>
    </row>
    <row r="41" spans="1:21" s="43" customFormat="1" ht="12.75">
      <c r="A41" s="38"/>
      <c r="F41" s="38"/>
      <c r="G41" s="38"/>
      <c r="H41" s="38"/>
      <c r="I41" s="38"/>
      <c r="J41" s="41">
        <f>F41+H41</f>
        <v>0</v>
      </c>
      <c r="K41" s="45"/>
      <c r="N41" s="60"/>
      <c r="S41" s="38"/>
      <c r="T41" s="38"/>
      <c r="U41" s="41"/>
    </row>
    <row r="42" spans="1:21" s="43" customFormat="1" ht="12.75">
      <c r="A42" s="38"/>
      <c r="F42" s="38"/>
      <c r="G42" s="38"/>
      <c r="H42" s="38"/>
      <c r="I42" s="38"/>
      <c r="J42" s="41">
        <f>F42+H42</f>
        <v>0</v>
      </c>
      <c r="K42" s="45"/>
      <c r="N42" s="60"/>
      <c r="S42" s="38"/>
      <c r="T42" s="38"/>
      <c r="U42" s="41"/>
    </row>
    <row r="43" spans="1:21" s="43" customFormat="1" ht="12.75">
      <c r="A43" s="38"/>
      <c r="F43" s="38"/>
      <c r="G43" s="38"/>
      <c r="H43" s="38"/>
      <c r="I43" s="38"/>
      <c r="J43" s="41">
        <f>F43+H43</f>
        <v>0</v>
      </c>
      <c r="K43" s="45"/>
      <c r="N43" s="60"/>
      <c r="S43" s="38"/>
      <c r="T43" s="38"/>
      <c r="U43" s="41"/>
    </row>
    <row r="44" spans="1:21" s="43" customFormat="1" ht="12.75">
      <c r="A44" s="38"/>
      <c r="F44" s="38"/>
      <c r="G44" s="38"/>
      <c r="H44" s="38"/>
      <c r="I44" s="38"/>
      <c r="J44" s="41">
        <f>F44+H44</f>
        <v>0</v>
      </c>
      <c r="K44" s="45"/>
      <c r="N44" s="60"/>
      <c r="S44" s="38"/>
      <c r="T44" s="38"/>
      <c r="U44" s="41"/>
    </row>
    <row r="45" spans="1:21" s="43" customFormat="1" ht="12.75">
      <c r="A45" s="38"/>
      <c r="F45" s="38"/>
      <c r="G45" s="38"/>
      <c r="H45" s="38"/>
      <c r="I45" s="38"/>
      <c r="J45" s="41">
        <f>F45+H45</f>
        <v>0</v>
      </c>
      <c r="K45" s="45"/>
      <c r="N45" s="60"/>
      <c r="S45" s="38"/>
      <c r="T45" s="38"/>
      <c r="U45" s="41"/>
    </row>
    <row r="46" spans="1:21" s="43" customFormat="1" ht="12.75">
      <c r="A46" s="38"/>
      <c r="F46" s="38"/>
      <c r="G46" s="38"/>
      <c r="H46" s="38"/>
      <c r="I46" s="38"/>
      <c r="J46" s="41">
        <f>F46+H46</f>
        <v>0</v>
      </c>
      <c r="K46" s="45"/>
      <c r="N46" s="60"/>
      <c r="S46" s="38"/>
      <c r="T46" s="38"/>
      <c r="U46" s="41"/>
    </row>
    <row r="47" spans="1:21" s="43" customFormat="1" ht="12.75">
      <c r="A47" s="38"/>
      <c r="F47" s="38"/>
      <c r="G47" s="38"/>
      <c r="H47" s="38"/>
      <c r="I47" s="38"/>
      <c r="J47" s="41">
        <f>F47+H47</f>
        <v>0</v>
      </c>
      <c r="K47" s="45"/>
      <c r="N47" s="60"/>
      <c r="S47" s="38"/>
      <c r="T47" s="38"/>
      <c r="U47" s="41"/>
    </row>
    <row r="48" spans="1:21" s="43" customFormat="1" ht="12.75">
      <c r="A48" s="38"/>
      <c r="F48" s="38"/>
      <c r="G48" s="38"/>
      <c r="H48" s="38"/>
      <c r="I48" s="38"/>
      <c r="J48" s="41">
        <f>F48+H48</f>
        <v>0</v>
      </c>
      <c r="K48" s="45"/>
      <c r="N48" s="60"/>
      <c r="S48" s="38"/>
      <c r="T48" s="38"/>
      <c r="U48" s="41"/>
    </row>
    <row r="49" spans="1:21" s="43" customFormat="1" ht="12.75">
      <c r="A49" s="38"/>
      <c r="F49" s="38"/>
      <c r="G49" s="38"/>
      <c r="H49" s="38"/>
      <c r="I49" s="38"/>
      <c r="J49" s="41">
        <f>F49+H49</f>
        <v>0</v>
      </c>
      <c r="K49" s="45"/>
      <c r="N49" s="60"/>
      <c r="S49" s="38"/>
      <c r="T49" s="38"/>
      <c r="U49" s="41"/>
    </row>
    <row r="50" spans="1:21" s="43" customFormat="1" ht="12.75">
      <c r="A50" s="38"/>
      <c r="F50" s="38"/>
      <c r="G50" s="38"/>
      <c r="H50" s="38"/>
      <c r="I50" s="38"/>
      <c r="J50" s="41">
        <f>F50+H50</f>
        <v>0</v>
      </c>
      <c r="K50" s="45"/>
      <c r="N50" s="60"/>
      <c r="S50" s="38"/>
      <c r="T50" s="38"/>
      <c r="U50" s="41"/>
    </row>
    <row r="51" spans="1:21" s="43" customFormat="1" ht="12.75">
      <c r="A51" s="38"/>
      <c r="F51" s="38"/>
      <c r="G51" s="38"/>
      <c r="H51" s="38"/>
      <c r="I51" s="38"/>
      <c r="J51" s="41">
        <f>F51+H51</f>
        <v>0</v>
      </c>
      <c r="K51" s="45"/>
      <c r="N51" s="60"/>
      <c r="S51" s="38"/>
      <c r="T51" s="38"/>
      <c r="U51" s="41"/>
    </row>
    <row r="52" spans="1:21" s="43" customFormat="1" ht="12.75">
      <c r="A52" s="38"/>
      <c r="F52" s="38"/>
      <c r="G52" s="38"/>
      <c r="H52" s="38"/>
      <c r="I52" s="38"/>
      <c r="J52" s="41">
        <f>F52+H52</f>
        <v>0</v>
      </c>
      <c r="K52" s="45"/>
      <c r="N52" s="60"/>
      <c r="S52" s="38"/>
      <c r="T52" s="38"/>
      <c r="U52" s="41"/>
    </row>
    <row r="53" spans="1:21" s="43" customFormat="1" ht="12.75">
      <c r="A53" s="38"/>
      <c r="F53" s="38"/>
      <c r="G53" s="38"/>
      <c r="H53" s="38"/>
      <c r="I53" s="38"/>
      <c r="J53" s="41">
        <f>F53+H53</f>
        <v>0</v>
      </c>
      <c r="K53" s="45"/>
      <c r="N53" s="60"/>
      <c r="S53" s="38"/>
      <c r="T53" s="38"/>
      <c r="U53" s="41"/>
    </row>
    <row r="54" spans="1:21" s="43" customFormat="1" ht="12.75">
      <c r="A54" s="38"/>
      <c r="F54" s="38"/>
      <c r="G54" s="38"/>
      <c r="H54" s="38"/>
      <c r="I54" s="38"/>
      <c r="J54" s="41">
        <f>F54+H54</f>
        <v>0</v>
      </c>
      <c r="K54" s="45"/>
      <c r="N54" s="60"/>
      <c r="S54" s="38"/>
      <c r="T54" s="38"/>
      <c r="U54" s="41"/>
    </row>
    <row r="55" spans="1:21" s="43" customFormat="1" ht="12.75">
      <c r="A55" s="38"/>
      <c r="F55" s="38"/>
      <c r="G55" s="38"/>
      <c r="H55" s="38"/>
      <c r="I55" s="38"/>
      <c r="J55" s="41">
        <f>F55+H55</f>
        <v>0</v>
      </c>
      <c r="K55" s="45"/>
      <c r="N55" s="60"/>
      <c r="S55" s="38"/>
      <c r="T55" s="38"/>
      <c r="U55" s="41"/>
    </row>
    <row r="56" spans="1:21" s="43" customFormat="1" ht="12.75">
      <c r="A56" s="38"/>
      <c r="F56" s="38"/>
      <c r="G56" s="38"/>
      <c r="H56" s="38"/>
      <c r="I56" s="38"/>
      <c r="J56" s="41">
        <f>F56+H56</f>
        <v>0</v>
      </c>
      <c r="K56" s="45"/>
      <c r="N56" s="60"/>
      <c r="S56" s="38"/>
      <c r="T56" s="38"/>
      <c r="U56" s="41"/>
    </row>
    <row r="57" spans="1:21" s="43" customFormat="1" ht="12.75">
      <c r="A57" s="38"/>
      <c r="F57" s="38"/>
      <c r="G57" s="38"/>
      <c r="H57" s="38"/>
      <c r="I57" s="38"/>
      <c r="J57" s="41">
        <f>F57+H57</f>
        <v>0</v>
      </c>
      <c r="K57" s="45"/>
      <c r="N57" s="60"/>
      <c r="S57" s="38"/>
      <c r="T57" s="38"/>
      <c r="U57" s="41"/>
    </row>
    <row r="58" spans="1:21" s="43" customFormat="1" ht="12.75">
      <c r="A58" s="38"/>
      <c r="F58" s="38"/>
      <c r="G58" s="38"/>
      <c r="H58" s="38"/>
      <c r="I58" s="38"/>
      <c r="J58" s="41">
        <f>F58+H58</f>
        <v>0</v>
      </c>
      <c r="K58" s="45"/>
      <c r="N58" s="60"/>
      <c r="S58" s="38"/>
      <c r="T58" s="38"/>
      <c r="U58" s="41"/>
    </row>
    <row r="59" spans="1:21" s="43" customFormat="1" ht="12.75">
      <c r="A59" s="38"/>
      <c r="F59" s="38"/>
      <c r="G59" s="38"/>
      <c r="H59" s="38"/>
      <c r="I59" s="38"/>
      <c r="J59" s="41">
        <f>F59+H59</f>
        <v>0</v>
      </c>
      <c r="K59" s="45"/>
      <c r="N59" s="60"/>
      <c r="S59" s="38"/>
      <c r="T59" s="38"/>
      <c r="U59" s="41"/>
    </row>
    <row r="60" spans="1:21" s="43" customFormat="1" ht="12.75">
      <c r="A60" s="38"/>
      <c r="F60" s="38"/>
      <c r="G60" s="38"/>
      <c r="H60" s="38"/>
      <c r="I60" s="38"/>
      <c r="J60" s="41">
        <f>F60+H60</f>
        <v>0</v>
      </c>
      <c r="K60" s="45"/>
      <c r="N60" s="60"/>
      <c r="S60" s="38"/>
      <c r="T60" s="38"/>
      <c r="U60" s="41"/>
    </row>
    <row r="61" spans="1:21" s="43" customFormat="1" ht="12.75">
      <c r="A61" s="38"/>
      <c r="F61" s="38"/>
      <c r="G61" s="38"/>
      <c r="H61" s="38"/>
      <c r="I61" s="38"/>
      <c r="J61" s="41">
        <f>F61+H61</f>
        <v>0</v>
      </c>
      <c r="K61" s="45"/>
      <c r="N61" s="60"/>
      <c r="S61" s="38"/>
      <c r="T61" s="38"/>
      <c r="U61" s="41"/>
    </row>
    <row r="62" spans="1:21" s="43" customFormat="1" ht="12.75">
      <c r="A62" s="38"/>
      <c r="F62" s="38"/>
      <c r="G62" s="38"/>
      <c r="H62" s="38"/>
      <c r="I62" s="38"/>
      <c r="J62" s="41">
        <f>F62+H62</f>
        <v>0</v>
      </c>
      <c r="K62" s="45"/>
      <c r="N62" s="60"/>
      <c r="S62" s="38"/>
      <c r="T62" s="38"/>
      <c r="U62" s="41"/>
    </row>
    <row r="63" spans="1:21" s="43" customFormat="1" ht="12.75">
      <c r="A63" s="38"/>
      <c r="F63" s="38"/>
      <c r="G63" s="38"/>
      <c r="H63" s="38"/>
      <c r="I63" s="38"/>
      <c r="J63" s="41">
        <f>F63+H63</f>
        <v>0</v>
      </c>
      <c r="K63" s="45"/>
      <c r="N63" s="60"/>
      <c r="S63" s="38"/>
      <c r="T63" s="38"/>
      <c r="U63" s="41"/>
    </row>
    <row r="64" spans="1:21" s="43" customFormat="1" ht="12.75">
      <c r="A64" s="38"/>
      <c r="F64" s="38"/>
      <c r="G64" s="38"/>
      <c r="H64" s="38"/>
      <c r="I64" s="38"/>
      <c r="J64" s="41">
        <f>F64+H64</f>
        <v>0</v>
      </c>
      <c r="K64" s="45"/>
      <c r="N64" s="60"/>
      <c r="S64" s="38"/>
      <c r="T64" s="38"/>
      <c r="U64" s="41"/>
    </row>
    <row r="65" spans="1:21" s="43" customFormat="1" ht="12.75">
      <c r="A65" s="38"/>
      <c r="F65" s="38"/>
      <c r="G65" s="38"/>
      <c r="H65" s="38"/>
      <c r="I65" s="38"/>
      <c r="J65" s="41">
        <f>F65+H65</f>
        <v>0</v>
      </c>
      <c r="K65" s="45"/>
      <c r="N65" s="60"/>
      <c r="S65" s="38"/>
      <c r="T65" s="38"/>
      <c r="U65" s="41"/>
    </row>
    <row r="66" spans="1:21" s="43" customFormat="1" ht="12.75">
      <c r="A66" s="38"/>
      <c r="F66" s="38"/>
      <c r="G66" s="38"/>
      <c r="H66" s="38"/>
      <c r="I66" s="38"/>
      <c r="J66" s="41">
        <f>F66+H66</f>
        <v>0</v>
      </c>
      <c r="K66" s="45"/>
      <c r="N66" s="60"/>
      <c r="S66" s="38"/>
      <c r="T66" s="38"/>
      <c r="U66" s="41"/>
    </row>
    <row r="67" spans="1:21" s="43" customFormat="1" ht="12.75">
      <c r="A67" s="38"/>
      <c r="F67" s="38"/>
      <c r="G67" s="38"/>
      <c r="H67" s="38"/>
      <c r="I67" s="38"/>
      <c r="J67" s="41">
        <f>F67+H67</f>
        <v>0</v>
      </c>
      <c r="K67" s="45"/>
      <c r="N67" s="60"/>
      <c r="S67" s="38"/>
      <c r="T67" s="38"/>
      <c r="U67" s="41"/>
    </row>
    <row r="68" spans="1:21" s="43" customFormat="1" ht="12.75">
      <c r="A68" s="38"/>
      <c r="F68" s="38"/>
      <c r="G68" s="38"/>
      <c r="H68" s="38"/>
      <c r="I68" s="38"/>
      <c r="J68" s="41">
        <f>F68+H68</f>
        <v>0</v>
      </c>
      <c r="K68" s="45"/>
      <c r="N68" s="60"/>
      <c r="S68" s="38"/>
      <c r="T68" s="38"/>
      <c r="U68" s="41"/>
    </row>
    <row r="69" spans="1:21" s="43" customFormat="1" ht="12.75">
      <c r="A69" s="38"/>
      <c r="F69" s="38"/>
      <c r="G69" s="38"/>
      <c r="H69" s="38"/>
      <c r="I69" s="38"/>
      <c r="J69" s="41">
        <f>F69+H69</f>
        <v>0</v>
      </c>
      <c r="K69" s="45"/>
      <c r="N69" s="60"/>
      <c r="S69" s="38"/>
      <c r="T69" s="38"/>
      <c r="U69" s="41"/>
    </row>
    <row r="70" spans="1:21" s="43" customFormat="1" ht="12.75">
      <c r="A70" s="38"/>
      <c r="F70" s="38"/>
      <c r="G70" s="38"/>
      <c r="H70" s="38"/>
      <c r="I70" s="38"/>
      <c r="J70" s="41">
        <f>F70+H70</f>
        <v>0</v>
      </c>
      <c r="K70" s="45"/>
      <c r="N70" s="60"/>
      <c r="S70" s="38"/>
      <c r="T70" s="38"/>
      <c r="U70" s="41"/>
    </row>
    <row r="71" spans="1:21" s="43" customFormat="1" ht="12.75">
      <c r="A71" s="38"/>
      <c r="F71" s="38"/>
      <c r="G71" s="38"/>
      <c r="H71" s="38"/>
      <c r="I71" s="38"/>
      <c r="J71" s="38"/>
      <c r="K71" s="61"/>
      <c r="N71" s="60"/>
      <c r="S71" s="38"/>
      <c r="T71" s="38"/>
      <c r="U71" s="38"/>
    </row>
    <row r="72" spans="1:21" s="43" customFormat="1" ht="12.75">
      <c r="A72" s="38"/>
      <c r="F72" s="38"/>
      <c r="G72" s="38"/>
      <c r="H72" s="38"/>
      <c r="I72" s="38"/>
      <c r="J72" s="38"/>
      <c r="K72" s="61"/>
      <c r="N72" s="60"/>
      <c r="S72" s="38"/>
      <c r="T72" s="38"/>
      <c r="U72" s="38"/>
    </row>
    <row r="73" spans="1:21" s="43" customFormat="1" ht="12.75">
      <c r="A73" s="38"/>
      <c r="F73" s="38"/>
      <c r="G73" s="38"/>
      <c r="H73" s="38"/>
      <c r="I73" s="38"/>
      <c r="J73" s="38"/>
      <c r="K73" s="61"/>
      <c r="N73" s="60"/>
      <c r="S73" s="38"/>
      <c r="T73" s="38"/>
      <c r="U73" s="38"/>
    </row>
    <row r="74" spans="1:21" s="43" customFormat="1" ht="12.75">
      <c r="A74" s="38"/>
      <c r="F74" s="38"/>
      <c r="G74" s="38"/>
      <c r="H74" s="38"/>
      <c r="I74" s="38"/>
      <c r="J74" s="38"/>
      <c r="K74" s="61"/>
      <c r="N74" s="60"/>
      <c r="S74" s="38"/>
      <c r="T74" s="38"/>
      <c r="U74" s="38"/>
    </row>
    <row r="75" spans="1:21" s="43" customFormat="1" ht="12.75">
      <c r="A75" s="38"/>
      <c r="F75" s="38"/>
      <c r="G75" s="38"/>
      <c r="H75" s="38"/>
      <c r="I75" s="38"/>
      <c r="J75" s="38"/>
      <c r="K75" s="61"/>
      <c r="N75" s="60"/>
      <c r="S75" s="38"/>
      <c r="T75" s="38"/>
      <c r="U75" s="38"/>
    </row>
    <row r="76" spans="1:21" s="43" customFormat="1" ht="12.75">
      <c r="A76" s="38"/>
      <c r="F76" s="38"/>
      <c r="G76" s="38"/>
      <c r="H76" s="38"/>
      <c r="I76" s="38"/>
      <c r="J76" s="38"/>
      <c r="K76" s="61"/>
      <c r="N76" s="60"/>
      <c r="S76" s="38"/>
      <c r="T76" s="38"/>
      <c r="U76" s="38"/>
    </row>
    <row r="77" spans="1:21" s="43" customFormat="1" ht="12.75">
      <c r="A77" s="38"/>
      <c r="F77" s="38"/>
      <c r="G77" s="38"/>
      <c r="H77" s="38"/>
      <c r="I77" s="38"/>
      <c r="J77" s="38"/>
      <c r="K77" s="61"/>
      <c r="N77" s="60"/>
      <c r="S77" s="38"/>
      <c r="T77" s="38"/>
      <c r="U77" s="38"/>
    </row>
    <row r="78" spans="1:21" s="43" customFormat="1" ht="12.75">
      <c r="A78" s="38"/>
      <c r="F78" s="38"/>
      <c r="G78" s="38"/>
      <c r="H78" s="38"/>
      <c r="I78" s="38"/>
      <c r="J78" s="38"/>
      <c r="K78" s="61"/>
      <c r="N78" s="60"/>
      <c r="S78" s="38"/>
      <c r="T78" s="38"/>
      <c r="U78" s="38"/>
    </row>
    <row r="79" spans="1:21" s="43" customFormat="1" ht="12.75">
      <c r="A79" s="38"/>
      <c r="F79" s="38"/>
      <c r="G79" s="38"/>
      <c r="H79" s="38"/>
      <c r="I79" s="38"/>
      <c r="J79" s="38"/>
      <c r="K79" s="61"/>
      <c r="N79" s="60"/>
      <c r="S79" s="38"/>
      <c r="T79" s="38"/>
      <c r="U79" s="38"/>
    </row>
    <row r="80" spans="1:21" s="43" customFormat="1" ht="12.75">
      <c r="A80" s="38"/>
      <c r="F80" s="38"/>
      <c r="G80" s="38"/>
      <c r="H80" s="38"/>
      <c r="I80" s="38"/>
      <c r="J80" s="38"/>
      <c r="K80" s="61"/>
      <c r="N80" s="60"/>
      <c r="S80" s="38"/>
      <c r="T80" s="38"/>
      <c r="U80" s="38"/>
    </row>
    <row r="81" spans="1:21" s="43" customFormat="1" ht="12.75">
      <c r="A81" s="38"/>
      <c r="F81" s="38"/>
      <c r="G81" s="38"/>
      <c r="H81" s="38"/>
      <c r="I81" s="38"/>
      <c r="J81" s="38"/>
      <c r="K81" s="61"/>
      <c r="N81" s="60"/>
      <c r="S81" s="38"/>
      <c r="T81" s="38"/>
      <c r="U81" s="38"/>
    </row>
    <row r="82" spans="1:21" s="43" customFormat="1" ht="12.75">
      <c r="A82" s="38"/>
      <c r="F82" s="38"/>
      <c r="G82" s="38"/>
      <c r="H82" s="38"/>
      <c r="I82" s="38"/>
      <c r="J82" s="38"/>
      <c r="K82" s="61"/>
      <c r="N82" s="60"/>
      <c r="S82" s="38"/>
      <c r="T82" s="38"/>
      <c r="U82" s="38"/>
    </row>
    <row r="83" spans="1:21" s="43" customFormat="1" ht="12.75">
      <c r="A83" s="38"/>
      <c r="F83" s="38"/>
      <c r="G83" s="38"/>
      <c r="H83" s="38"/>
      <c r="I83" s="38"/>
      <c r="J83" s="38"/>
      <c r="K83" s="61"/>
      <c r="N83" s="60"/>
      <c r="S83" s="38"/>
      <c r="T83" s="38"/>
      <c r="U83" s="38"/>
    </row>
    <row r="84" spans="1:21" s="43" customFormat="1" ht="12.75">
      <c r="A84" s="38"/>
      <c r="F84" s="38"/>
      <c r="G84" s="38"/>
      <c r="H84" s="38"/>
      <c r="I84" s="38"/>
      <c r="J84" s="38"/>
      <c r="K84" s="61"/>
      <c r="N84" s="60"/>
      <c r="S84" s="38"/>
      <c r="T84" s="38"/>
      <c r="U84" s="38"/>
    </row>
    <row r="85" spans="1:21" s="43" customFormat="1" ht="12.75">
      <c r="A85" s="38"/>
      <c r="F85" s="38"/>
      <c r="G85" s="38"/>
      <c r="H85" s="38"/>
      <c r="I85" s="38"/>
      <c r="J85" s="38"/>
      <c r="K85" s="61"/>
      <c r="N85" s="60"/>
      <c r="S85" s="38"/>
      <c r="T85" s="38"/>
      <c r="U85" s="38"/>
    </row>
    <row r="86" spans="1:21" s="43" customFormat="1" ht="12.75">
      <c r="A86" s="38"/>
      <c r="F86" s="38"/>
      <c r="G86" s="38"/>
      <c r="H86" s="38"/>
      <c r="I86" s="38"/>
      <c r="J86" s="38"/>
      <c r="K86" s="61"/>
      <c r="N86" s="60"/>
      <c r="S86" s="38"/>
      <c r="T86" s="38"/>
      <c r="U86" s="38"/>
    </row>
    <row r="87" spans="1:21" s="43" customFormat="1" ht="12.75">
      <c r="A87" s="38"/>
      <c r="F87" s="38"/>
      <c r="G87" s="38"/>
      <c r="H87" s="38"/>
      <c r="I87" s="38"/>
      <c r="J87" s="38"/>
      <c r="K87" s="61"/>
      <c r="N87" s="60"/>
      <c r="S87" s="38"/>
      <c r="T87" s="38"/>
      <c r="U87" s="38"/>
    </row>
    <row r="88" spans="1:21" s="43" customFormat="1" ht="12.75">
      <c r="A88" s="38"/>
      <c r="F88" s="38"/>
      <c r="G88" s="38"/>
      <c r="H88" s="38"/>
      <c r="I88" s="38"/>
      <c r="J88" s="38"/>
      <c r="K88" s="61"/>
      <c r="N88" s="60"/>
      <c r="S88" s="38"/>
      <c r="T88" s="38"/>
      <c r="U88" s="38"/>
    </row>
    <row r="89" spans="1:21" s="43" customFormat="1" ht="12.75">
      <c r="A89" s="38"/>
      <c r="F89" s="38"/>
      <c r="G89" s="38"/>
      <c r="H89" s="38"/>
      <c r="I89" s="38"/>
      <c r="J89" s="38"/>
      <c r="K89" s="61"/>
      <c r="N89" s="60"/>
      <c r="S89" s="38"/>
      <c r="T89" s="38"/>
      <c r="U89" s="38"/>
    </row>
    <row r="90" spans="1:21" s="43" customFormat="1" ht="12.75">
      <c r="A90" s="38"/>
      <c r="F90" s="38"/>
      <c r="G90" s="38"/>
      <c r="H90" s="38"/>
      <c r="I90" s="38"/>
      <c r="J90" s="38"/>
      <c r="K90" s="61"/>
      <c r="N90" s="60"/>
      <c r="S90" s="38"/>
      <c r="T90" s="38"/>
      <c r="U90" s="38"/>
    </row>
    <row r="91" spans="1:21" s="43" customFormat="1" ht="12.75">
      <c r="A91" s="38"/>
      <c r="F91" s="38"/>
      <c r="G91" s="38"/>
      <c r="H91" s="38"/>
      <c r="I91" s="38"/>
      <c r="J91" s="38"/>
      <c r="K91" s="61"/>
      <c r="N91" s="60"/>
      <c r="S91" s="38"/>
      <c r="T91" s="38"/>
      <c r="U91" s="38"/>
    </row>
    <row r="92" spans="1:21" s="43" customFormat="1" ht="12.75">
      <c r="A92" s="38"/>
      <c r="F92" s="38"/>
      <c r="G92" s="38"/>
      <c r="H92" s="38"/>
      <c r="I92" s="38"/>
      <c r="J92" s="38"/>
      <c r="K92" s="61"/>
      <c r="N92" s="60"/>
      <c r="S92" s="38"/>
      <c r="T92" s="38"/>
      <c r="U92" s="38"/>
    </row>
    <row r="93" spans="1:21" s="43" customFormat="1" ht="12.75">
      <c r="A93" s="38"/>
      <c r="F93" s="38"/>
      <c r="G93" s="38"/>
      <c r="H93" s="38"/>
      <c r="I93" s="38"/>
      <c r="J93" s="38"/>
      <c r="K93" s="61"/>
      <c r="N93" s="60"/>
      <c r="S93" s="38"/>
      <c r="T93" s="38"/>
      <c r="U93" s="38"/>
    </row>
    <row r="94" spans="1:21" s="43" customFormat="1" ht="12.75">
      <c r="A94" s="38"/>
      <c r="F94" s="38"/>
      <c r="G94" s="38"/>
      <c r="H94" s="38"/>
      <c r="I94" s="38"/>
      <c r="J94" s="38"/>
      <c r="K94" s="61"/>
      <c r="N94" s="60"/>
      <c r="S94" s="38"/>
      <c r="T94" s="38"/>
      <c r="U94" s="38"/>
    </row>
    <row r="95" spans="1:21" s="43" customFormat="1" ht="12.75">
      <c r="A95" s="38"/>
      <c r="F95" s="38"/>
      <c r="G95" s="38"/>
      <c r="H95" s="38"/>
      <c r="I95" s="38"/>
      <c r="J95" s="38"/>
      <c r="K95" s="61"/>
      <c r="N95" s="60"/>
      <c r="S95" s="38"/>
      <c r="T95" s="38"/>
      <c r="U95" s="38"/>
    </row>
    <row r="96" spans="1:21" s="43" customFormat="1" ht="12.75">
      <c r="A96" s="38"/>
      <c r="F96" s="38"/>
      <c r="G96" s="38"/>
      <c r="H96" s="38"/>
      <c r="I96" s="38"/>
      <c r="J96" s="38"/>
      <c r="K96" s="61"/>
      <c r="N96" s="60"/>
      <c r="S96" s="38"/>
      <c r="T96" s="38"/>
      <c r="U96" s="38"/>
    </row>
    <row r="97" spans="1:21" s="43" customFormat="1" ht="12.75">
      <c r="A97" s="38"/>
      <c r="F97" s="38"/>
      <c r="G97" s="38"/>
      <c r="H97" s="38"/>
      <c r="I97" s="38"/>
      <c r="J97" s="38"/>
      <c r="K97" s="61"/>
      <c r="N97" s="60"/>
      <c r="S97" s="38"/>
      <c r="T97" s="38"/>
      <c r="U97" s="38"/>
    </row>
    <row r="98" spans="1:21" s="43" customFormat="1" ht="12.75">
      <c r="A98" s="38"/>
      <c r="F98" s="38"/>
      <c r="G98" s="38"/>
      <c r="H98" s="38"/>
      <c r="I98" s="38"/>
      <c r="J98" s="38"/>
      <c r="K98" s="61"/>
      <c r="N98" s="60"/>
      <c r="S98" s="38"/>
      <c r="T98" s="38"/>
      <c r="U98" s="38"/>
    </row>
    <row r="99" spans="1:21" s="43" customFormat="1" ht="12.75">
      <c r="A99" s="38"/>
      <c r="F99" s="38"/>
      <c r="G99" s="38"/>
      <c r="H99" s="38"/>
      <c r="I99" s="38"/>
      <c r="J99" s="38"/>
      <c r="K99" s="61"/>
      <c r="N99" s="60"/>
      <c r="S99" s="38"/>
      <c r="T99" s="38"/>
      <c r="U99" s="38"/>
    </row>
    <row r="100" spans="1:21" s="43" customFormat="1" ht="12.75">
      <c r="A100" s="38"/>
      <c r="F100" s="38"/>
      <c r="G100" s="38"/>
      <c r="H100" s="38"/>
      <c r="I100" s="38"/>
      <c r="J100" s="38"/>
      <c r="K100" s="61"/>
      <c r="N100" s="60"/>
      <c r="S100" s="38"/>
      <c r="T100" s="38"/>
      <c r="U100" s="38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5"/>
  <dimension ref="A1:U100"/>
  <sheetViews>
    <sheetView workbookViewId="0" topLeftCell="A1">
      <selection activeCell="G23" sqref="G23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52" customWidth="1"/>
    <col min="12" max="12" width="6.00390625" style="0" customWidth="1"/>
    <col min="13" max="13" width="5.8515625" style="0" customWidth="1"/>
    <col min="14" max="14" width="17.8515625" style="53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50" customFormat="1" ht="30" customHeight="1">
      <c r="A1" s="10" t="s">
        <v>184</v>
      </c>
      <c r="B1" s="11"/>
      <c r="C1" s="12" t="s">
        <v>322</v>
      </c>
      <c r="D1" s="13"/>
      <c r="E1" s="13"/>
      <c r="F1" s="14" t="s">
        <v>251</v>
      </c>
      <c r="G1" s="13"/>
      <c r="H1" s="13"/>
      <c r="I1" s="16"/>
      <c r="J1" s="17"/>
      <c r="K1" s="54"/>
      <c r="L1" s="12" t="s">
        <v>322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50" customFormat="1" ht="19.5" customHeight="1">
      <c r="A2" s="22" t="s">
        <v>27</v>
      </c>
      <c r="B2" s="23"/>
      <c r="C2" s="23"/>
      <c r="D2" s="16"/>
      <c r="E2" s="16"/>
      <c r="F2" s="55" t="s">
        <v>30</v>
      </c>
      <c r="G2" s="55"/>
      <c r="H2" s="55"/>
      <c r="I2" s="55"/>
      <c r="J2" s="55"/>
      <c r="K2" s="56"/>
      <c r="L2" s="28" t="s">
        <v>32</v>
      </c>
      <c r="M2" s="16"/>
      <c r="N2" s="23"/>
      <c r="O2" s="23"/>
      <c r="P2" s="23"/>
      <c r="Q2" s="23"/>
      <c r="R2" s="23"/>
      <c r="S2" s="16"/>
      <c r="T2" s="16"/>
      <c r="U2" s="16"/>
    </row>
    <row r="3" spans="1:21" s="51" customFormat="1" ht="31.5" customHeight="1">
      <c r="A3" s="30" t="s">
        <v>4</v>
      </c>
      <c r="B3" s="30" t="s">
        <v>33</v>
      </c>
      <c r="C3" s="30" t="s">
        <v>34</v>
      </c>
      <c r="D3" s="31" t="s">
        <v>35</v>
      </c>
      <c r="E3" s="31" t="s">
        <v>36</v>
      </c>
      <c r="F3" s="35" t="s">
        <v>42</v>
      </c>
      <c r="G3" s="36" t="s">
        <v>43</v>
      </c>
      <c r="H3" s="35" t="s">
        <v>44</v>
      </c>
      <c r="I3" s="36" t="s">
        <v>43</v>
      </c>
      <c r="J3" s="62" t="s">
        <v>45</v>
      </c>
      <c r="K3" s="63"/>
      <c r="L3" s="30" t="s">
        <v>46</v>
      </c>
      <c r="M3" s="30" t="s">
        <v>4</v>
      </c>
      <c r="N3" s="30" t="s">
        <v>33</v>
      </c>
      <c r="O3" s="30" t="s">
        <v>47</v>
      </c>
      <c r="P3" s="30" t="s">
        <v>48</v>
      </c>
      <c r="Q3" s="30" t="s">
        <v>49</v>
      </c>
      <c r="R3" s="30" t="s">
        <v>50</v>
      </c>
      <c r="S3" s="31" t="s">
        <v>51</v>
      </c>
      <c r="T3" s="31" t="s">
        <v>52</v>
      </c>
      <c r="U3" s="59" t="s">
        <v>53</v>
      </c>
    </row>
    <row r="4" spans="1:21" s="43" customFormat="1" ht="12.75">
      <c r="A4" s="38">
        <v>8</v>
      </c>
      <c r="B4" s="39" t="s">
        <v>172</v>
      </c>
      <c r="C4" s="47" t="s">
        <v>323</v>
      </c>
      <c r="D4" s="48">
        <v>2004</v>
      </c>
      <c r="E4" s="48">
        <v>66740649</v>
      </c>
      <c r="F4" s="38">
        <f>91+92+94</f>
        <v>277</v>
      </c>
      <c r="G4" s="38"/>
      <c r="H4" s="38"/>
      <c r="I4" s="38"/>
      <c r="J4" s="41">
        <f>F4+H4</f>
        <v>277</v>
      </c>
      <c r="K4" s="45"/>
      <c r="N4" s="60"/>
      <c r="S4" s="38"/>
      <c r="T4" s="38"/>
      <c r="U4" s="41">
        <f>S4+T4</f>
        <v>0</v>
      </c>
    </row>
    <row r="5" spans="1:21" s="43" customFormat="1" ht="12.75">
      <c r="A5" s="38">
        <v>8</v>
      </c>
      <c r="B5" s="39" t="s">
        <v>54</v>
      </c>
      <c r="C5" s="47" t="s">
        <v>324</v>
      </c>
      <c r="D5" s="48">
        <v>2005</v>
      </c>
      <c r="E5" s="48">
        <v>66741452</v>
      </c>
      <c r="F5" s="38">
        <f>91+91+88</f>
        <v>270</v>
      </c>
      <c r="G5" s="38"/>
      <c r="H5" s="38"/>
      <c r="I5" s="38"/>
      <c r="J5" s="41">
        <f>F5+H5</f>
        <v>270</v>
      </c>
      <c r="K5" s="45"/>
      <c r="N5" s="60"/>
      <c r="S5" s="38"/>
      <c r="T5" s="38"/>
      <c r="U5" s="41">
        <f>S5+T5</f>
        <v>0</v>
      </c>
    </row>
    <row r="6" spans="1:21" s="43" customFormat="1" ht="12.75">
      <c r="A6" s="38">
        <v>8</v>
      </c>
      <c r="B6" s="39" t="s">
        <v>63</v>
      </c>
      <c r="C6" s="47" t="s">
        <v>325</v>
      </c>
      <c r="D6" s="48">
        <v>2004</v>
      </c>
      <c r="E6" s="48">
        <v>66742437</v>
      </c>
      <c r="F6" s="38">
        <f>92+85+87</f>
        <v>264</v>
      </c>
      <c r="G6" s="38"/>
      <c r="H6" s="38"/>
      <c r="I6" s="38"/>
      <c r="J6" s="41">
        <f>F6+H6</f>
        <v>264</v>
      </c>
      <c r="K6" s="45"/>
      <c r="N6" s="60"/>
      <c r="S6" s="38"/>
      <c r="T6" s="38"/>
      <c r="U6" s="41">
        <f>S6+T6</f>
        <v>0</v>
      </c>
    </row>
    <row r="7" spans="1:21" s="43" customFormat="1" ht="12.75">
      <c r="A7" s="38">
        <v>8</v>
      </c>
      <c r="B7" s="39" t="s">
        <v>54</v>
      </c>
      <c r="C7" s="47" t="s">
        <v>326</v>
      </c>
      <c r="D7" s="48">
        <v>2005</v>
      </c>
      <c r="E7" s="48">
        <v>66739693</v>
      </c>
      <c r="F7" s="38">
        <f>90+86+86</f>
        <v>262</v>
      </c>
      <c r="G7" s="38"/>
      <c r="H7" s="38"/>
      <c r="I7" s="38"/>
      <c r="J7" s="41">
        <f>F7+H7</f>
        <v>262</v>
      </c>
      <c r="K7" s="45"/>
      <c r="N7" s="60"/>
      <c r="S7" s="38"/>
      <c r="T7" s="38"/>
      <c r="U7" s="41">
        <f>S7+T7</f>
        <v>0</v>
      </c>
    </row>
    <row r="8" spans="1:21" s="43" customFormat="1" ht="12.75">
      <c r="A8" s="38">
        <v>8</v>
      </c>
      <c r="B8" s="39" t="s">
        <v>172</v>
      </c>
      <c r="C8" s="47" t="s">
        <v>327</v>
      </c>
      <c r="D8" s="48">
        <v>2004</v>
      </c>
      <c r="E8" s="48">
        <v>66742750</v>
      </c>
      <c r="F8" s="38">
        <f>82+85+84</f>
        <v>251</v>
      </c>
      <c r="G8" s="38"/>
      <c r="H8" s="38"/>
      <c r="I8" s="38"/>
      <c r="J8" s="41">
        <f>F8+H8</f>
        <v>251</v>
      </c>
      <c r="K8" s="45"/>
      <c r="N8" s="60"/>
      <c r="S8" s="38"/>
      <c r="T8" s="38"/>
      <c r="U8" s="41">
        <f>S8+T8</f>
        <v>0</v>
      </c>
    </row>
    <row r="9" spans="1:21" s="43" customFormat="1" ht="12.75">
      <c r="A9" s="38">
        <v>8</v>
      </c>
      <c r="B9" s="39" t="s">
        <v>83</v>
      </c>
      <c r="C9" s="47" t="s">
        <v>328</v>
      </c>
      <c r="D9" s="48">
        <v>2005</v>
      </c>
      <c r="E9" s="48">
        <v>66742704</v>
      </c>
      <c r="F9" s="38">
        <f>66+64+68</f>
        <v>198</v>
      </c>
      <c r="G9" s="38"/>
      <c r="H9" s="38"/>
      <c r="I9" s="38"/>
      <c r="J9" s="41">
        <f>F9+H9</f>
        <v>198</v>
      </c>
      <c r="K9" s="45"/>
      <c r="N9" s="60"/>
      <c r="S9" s="38"/>
      <c r="T9" s="38"/>
      <c r="U9" s="41">
        <f>S9+T9</f>
        <v>0</v>
      </c>
    </row>
    <row r="10" spans="1:21" s="43" customFormat="1" ht="12.75">
      <c r="A10" s="38"/>
      <c r="B10" s="39"/>
      <c r="C10" s="47"/>
      <c r="D10" s="48"/>
      <c r="E10" s="48"/>
      <c r="F10" s="38"/>
      <c r="G10" s="38"/>
      <c r="H10" s="38"/>
      <c r="I10" s="38"/>
      <c r="J10" s="41">
        <f>F10+H10</f>
        <v>0</v>
      </c>
      <c r="K10" s="45"/>
      <c r="N10" s="60"/>
      <c r="S10" s="38"/>
      <c r="T10" s="38"/>
      <c r="U10" s="41">
        <f>S10+T10</f>
        <v>0</v>
      </c>
    </row>
    <row r="11" spans="1:21" s="43" customFormat="1" ht="12.75">
      <c r="A11" s="38"/>
      <c r="B11" s="39"/>
      <c r="C11" s="47"/>
      <c r="D11" s="48"/>
      <c r="E11" s="48"/>
      <c r="F11" s="38"/>
      <c r="G11" s="38"/>
      <c r="H11" s="38"/>
      <c r="I11" s="38"/>
      <c r="J11" s="41">
        <f>F11+H11</f>
        <v>0</v>
      </c>
      <c r="K11" s="45"/>
      <c r="N11" s="60"/>
      <c r="S11" s="38"/>
      <c r="T11" s="38"/>
      <c r="U11" s="41">
        <f>S11+T11</f>
        <v>0</v>
      </c>
    </row>
    <row r="12" spans="1:21" s="43" customFormat="1" ht="12.75">
      <c r="A12" s="38"/>
      <c r="B12" s="39"/>
      <c r="C12" s="47"/>
      <c r="D12" s="48"/>
      <c r="E12" s="48"/>
      <c r="F12" s="38"/>
      <c r="G12" s="38"/>
      <c r="H12" s="38"/>
      <c r="I12" s="38"/>
      <c r="J12" s="41">
        <f>F12+H12</f>
        <v>0</v>
      </c>
      <c r="K12" s="45"/>
      <c r="N12" s="60"/>
      <c r="S12" s="38"/>
      <c r="T12" s="38"/>
      <c r="U12" s="41">
        <f>S12+T12</f>
        <v>0</v>
      </c>
    </row>
    <row r="13" spans="1:21" s="43" customFormat="1" ht="12.75">
      <c r="A13" s="38"/>
      <c r="B13" s="39"/>
      <c r="C13" s="47"/>
      <c r="D13" s="48"/>
      <c r="E13" s="48"/>
      <c r="F13" s="38"/>
      <c r="G13" s="38"/>
      <c r="H13" s="38"/>
      <c r="I13" s="38"/>
      <c r="J13" s="41">
        <f>F13+H13</f>
        <v>0</v>
      </c>
      <c r="K13" s="45"/>
      <c r="N13" s="60"/>
      <c r="S13" s="38"/>
      <c r="T13" s="38"/>
      <c r="U13" s="41">
        <f>S13+T13</f>
        <v>0</v>
      </c>
    </row>
    <row r="14" spans="1:21" s="43" customFormat="1" ht="12.75">
      <c r="A14" s="38"/>
      <c r="B14" s="39"/>
      <c r="C14" s="47"/>
      <c r="D14" s="48"/>
      <c r="E14" s="48"/>
      <c r="F14" s="38"/>
      <c r="G14" s="38"/>
      <c r="H14" s="38"/>
      <c r="I14" s="38"/>
      <c r="J14" s="41">
        <f>F14+H14</f>
        <v>0</v>
      </c>
      <c r="K14" s="45"/>
      <c r="N14" s="60"/>
      <c r="S14" s="38"/>
      <c r="T14" s="38"/>
      <c r="U14" s="41">
        <f>S14+T14</f>
        <v>0</v>
      </c>
    </row>
    <row r="15" spans="1:21" s="43" customFormat="1" ht="12.75">
      <c r="A15" s="38"/>
      <c r="B15" s="39"/>
      <c r="C15" s="47"/>
      <c r="D15" s="48"/>
      <c r="E15" s="48"/>
      <c r="F15" s="38"/>
      <c r="G15" s="38"/>
      <c r="H15" s="38"/>
      <c r="I15" s="38"/>
      <c r="J15" s="41">
        <f>F15+H15</f>
        <v>0</v>
      </c>
      <c r="K15" s="45"/>
      <c r="N15" s="60"/>
      <c r="S15" s="38"/>
      <c r="T15" s="38"/>
      <c r="U15" s="41">
        <f>S15+T15</f>
        <v>0</v>
      </c>
    </row>
    <row r="16" spans="1:21" s="43" customFormat="1" ht="12.75">
      <c r="A16" s="38"/>
      <c r="B16" s="39"/>
      <c r="C16" s="47"/>
      <c r="D16" s="48"/>
      <c r="E16" s="48"/>
      <c r="F16" s="38"/>
      <c r="G16" s="38"/>
      <c r="H16" s="38"/>
      <c r="I16" s="38"/>
      <c r="J16" s="41">
        <f>F16+H16</f>
        <v>0</v>
      </c>
      <c r="K16" s="45"/>
      <c r="N16" s="60"/>
      <c r="S16" s="38"/>
      <c r="T16" s="38"/>
      <c r="U16" s="41">
        <f>S16+T16</f>
        <v>0</v>
      </c>
    </row>
    <row r="17" spans="1:21" s="43" customFormat="1" ht="12.75">
      <c r="A17" s="38"/>
      <c r="B17" s="39"/>
      <c r="C17" s="47"/>
      <c r="D17" s="48"/>
      <c r="E17" s="48"/>
      <c r="F17" s="38"/>
      <c r="G17" s="38"/>
      <c r="H17" s="38"/>
      <c r="I17" s="38"/>
      <c r="J17" s="41">
        <f>F17+H17</f>
        <v>0</v>
      </c>
      <c r="K17" s="45"/>
      <c r="N17" s="60"/>
      <c r="S17" s="38"/>
      <c r="T17" s="38"/>
      <c r="U17" s="41">
        <f>S17+T17</f>
        <v>0</v>
      </c>
    </row>
    <row r="18" spans="1:21" s="43" customFormat="1" ht="12.75">
      <c r="A18" s="38"/>
      <c r="B18" s="39"/>
      <c r="C18" s="47"/>
      <c r="D18" s="48"/>
      <c r="E18" s="48"/>
      <c r="F18" s="38"/>
      <c r="G18" s="38"/>
      <c r="H18" s="38"/>
      <c r="I18" s="38"/>
      <c r="J18" s="41">
        <f>F18+H18</f>
        <v>0</v>
      </c>
      <c r="K18" s="45"/>
      <c r="N18" s="60"/>
      <c r="S18" s="38"/>
      <c r="T18" s="38"/>
      <c r="U18" s="41">
        <f>S18+T18</f>
        <v>0</v>
      </c>
    </row>
    <row r="19" spans="1:21" s="43" customFormat="1" ht="12.75">
      <c r="A19" s="38"/>
      <c r="B19" s="39"/>
      <c r="C19" s="47"/>
      <c r="D19" s="48"/>
      <c r="E19" s="48"/>
      <c r="F19" s="38"/>
      <c r="G19" s="38"/>
      <c r="H19" s="38"/>
      <c r="I19" s="38"/>
      <c r="J19" s="41">
        <f>F19+H19</f>
        <v>0</v>
      </c>
      <c r="K19" s="45"/>
      <c r="N19" s="60"/>
      <c r="S19" s="38"/>
      <c r="T19" s="38"/>
      <c r="U19" s="41">
        <f>S19+T19</f>
        <v>0</v>
      </c>
    </row>
    <row r="20" spans="1:21" s="43" customFormat="1" ht="12.75">
      <c r="A20" s="38"/>
      <c r="B20" s="39"/>
      <c r="C20" s="47"/>
      <c r="D20" s="48"/>
      <c r="E20" s="48"/>
      <c r="F20" s="38"/>
      <c r="G20" s="38"/>
      <c r="H20" s="38"/>
      <c r="I20" s="38"/>
      <c r="J20" s="41">
        <f>F20+H20</f>
        <v>0</v>
      </c>
      <c r="K20" s="45"/>
      <c r="N20" s="60"/>
      <c r="S20" s="38"/>
      <c r="T20" s="38"/>
      <c r="U20" s="41">
        <f>S20+T20</f>
        <v>0</v>
      </c>
    </row>
    <row r="21" spans="1:21" s="43" customFormat="1" ht="12.75">
      <c r="A21" s="38"/>
      <c r="B21" s="39"/>
      <c r="C21" s="47"/>
      <c r="D21" s="48"/>
      <c r="E21" s="48"/>
      <c r="F21" s="38"/>
      <c r="G21" s="38"/>
      <c r="H21" s="38"/>
      <c r="I21" s="38"/>
      <c r="J21" s="41">
        <f>F21+H21</f>
        <v>0</v>
      </c>
      <c r="K21" s="45"/>
      <c r="N21" s="60"/>
      <c r="S21" s="38"/>
      <c r="T21" s="38"/>
      <c r="U21" s="41">
        <f>S21+T21</f>
        <v>0</v>
      </c>
    </row>
    <row r="22" spans="1:21" s="43" customFormat="1" ht="12.75">
      <c r="A22" s="38"/>
      <c r="B22" s="39"/>
      <c r="C22" s="47"/>
      <c r="D22" s="48"/>
      <c r="E22" s="48"/>
      <c r="F22" s="38"/>
      <c r="G22" s="38"/>
      <c r="H22" s="38"/>
      <c r="I22" s="38"/>
      <c r="J22" s="41">
        <f>F22+H22</f>
        <v>0</v>
      </c>
      <c r="K22" s="45"/>
      <c r="N22" s="60"/>
      <c r="S22" s="38"/>
      <c r="T22" s="38"/>
      <c r="U22" s="41">
        <f>S22+T22</f>
        <v>0</v>
      </c>
    </row>
    <row r="23" spans="1:21" s="43" customFormat="1" ht="12.75">
      <c r="A23" s="38"/>
      <c r="B23" s="39"/>
      <c r="C23" s="47"/>
      <c r="D23" s="48"/>
      <c r="E23" s="48"/>
      <c r="F23" s="38"/>
      <c r="G23" s="38"/>
      <c r="H23" s="38"/>
      <c r="I23" s="38"/>
      <c r="J23" s="41">
        <f>F23+H23</f>
        <v>0</v>
      </c>
      <c r="K23" s="45"/>
      <c r="N23" s="60"/>
      <c r="S23" s="38"/>
      <c r="T23" s="38"/>
      <c r="U23" s="41">
        <f>S23+T23</f>
        <v>0</v>
      </c>
    </row>
    <row r="24" spans="1:21" s="43" customFormat="1" ht="12.75">
      <c r="A24" s="38"/>
      <c r="B24" s="39"/>
      <c r="C24" s="47"/>
      <c r="D24" s="48"/>
      <c r="E24" s="48"/>
      <c r="F24" s="38"/>
      <c r="G24" s="38"/>
      <c r="H24" s="38"/>
      <c r="I24" s="38"/>
      <c r="J24" s="41">
        <f>F24+H24</f>
        <v>0</v>
      </c>
      <c r="K24" s="45"/>
      <c r="N24" s="60"/>
      <c r="S24" s="38"/>
      <c r="T24" s="38"/>
      <c r="U24" s="41">
        <f>S24+T24</f>
        <v>0</v>
      </c>
    </row>
    <row r="25" spans="1:21" s="43" customFormat="1" ht="12.75">
      <c r="A25" s="38"/>
      <c r="B25" s="39"/>
      <c r="C25" s="47"/>
      <c r="D25" s="48"/>
      <c r="E25" s="48"/>
      <c r="F25" s="38"/>
      <c r="G25" s="38"/>
      <c r="H25" s="38"/>
      <c r="I25" s="38"/>
      <c r="J25" s="41">
        <f>F25+H25</f>
        <v>0</v>
      </c>
      <c r="K25" s="45"/>
      <c r="N25" s="60"/>
      <c r="S25" s="38"/>
      <c r="T25" s="38"/>
      <c r="U25" s="41">
        <f>S25+T25</f>
        <v>0</v>
      </c>
    </row>
    <row r="26" spans="1:21" s="43" customFormat="1" ht="12.75">
      <c r="A26" s="38"/>
      <c r="B26" s="39"/>
      <c r="C26" s="47"/>
      <c r="D26" s="48"/>
      <c r="E26" s="48"/>
      <c r="F26" s="38"/>
      <c r="G26" s="38"/>
      <c r="H26" s="38"/>
      <c r="I26" s="38"/>
      <c r="J26" s="41">
        <f>F26+H26</f>
        <v>0</v>
      </c>
      <c r="K26" s="45"/>
      <c r="N26" s="60"/>
      <c r="S26" s="38"/>
      <c r="T26" s="38"/>
      <c r="U26" s="41">
        <f>S26+T26</f>
        <v>0</v>
      </c>
    </row>
    <row r="27" spans="1:21" s="43" customFormat="1" ht="12.75">
      <c r="A27" s="38"/>
      <c r="B27" s="39"/>
      <c r="C27" s="47"/>
      <c r="D27" s="48"/>
      <c r="E27" s="48"/>
      <c r="F27" s="38"/>
      <c r="G27" s="38"/>
      <c r="H27" s="38"/>
      <c r="I27" s="38"/>
      <c r="J27" s="41">
        <f>F27+H27</f>
        <v>0</v>
      </c>
      <c r="K27" s="45"/>
      <c r="N27" s="60"/>
      <c r="S27" s="38"/>
      <c r="T27" s="38"/>
      <c r="U27" s="41">
        <f>S27+T27</f>
        <v>0</v>
      </c>
    </row>
    <row r="28" spans="1:21" s="43" customFormat="1" ht="12.75">
      <c r="A28" s="38"/>
      <c r="B28" s="39"/>
      <c r="C28" s="47"/>
      <c r="D28" s="48"/>
      <c r="E28" s="48"/>
      <c r="F28" s="38"/>
      <c r="G28" s="38"/>
      <c r="H28" s="38"/>
      <c r="I28" s="38"/>
      <c r="J28" s="41">
        <f>F28+H28</f>
        <v>0</v>
      </c>
      <c r="K28" s="45"/>
      <c r="N28" s="60"/>
      <c r="S28" s="38"/>
      <c r="T28" s="38"/>
      <c r="U28" s="41">
        <f>S28+T28</f>
        <v>0</v>
      </c>
    </row>
    <row r="29" spans="1:21" s="43" customFormat="1" ht="12.75">
      <c r="A29" s="38"/>
      <c r="F29" s="38"/>
      <c r="G29" s="38"/>
      <c r="H29" s="38"/>
      <c r="I29" s="38"/>
      <c r="J29" s="41">
        <f>F29+H29</f>
        <v>0</v>
      </c>
      <c r="K29" s="45"/>
      <c r="N29" s="60"/>
      <c r="S29" s="38"/>
      <c r="T29" s="38"/>
      <c r="U29" s="41">
        <f>S29+T29</f>
        <v>0</v>
      </c>
    </row>
    <row r="30" spans="1:21" s="43" customFormat="1" ht="12.75">
      <c r="A30" s="38"/>
      <c r="F30" s="38"/>
      <c r="G30" s="38"/>
      <c r="H30" s="38"/>
      <c r="I30" s="38"/>
      <c r="J30" s="41">
        <f>F30+H30</f>
        <v>0</v>
      </c>
      <c r="K30" s="45"/>
      <c r="N30" s="60"/>
      <c r="S30" s="38"/>
      <c r="T30" s="38"/>
      <c r="U30" s="41">
        <f>S30+T30</f>
        <v>0</v>
      </c>
    </row>
    <row r="31" spans="1:21" s="43" customFormat="1" ht="12.75">
      <c r="A31" s="38"/>
      <c r="F31" s="38"/>
      <c r="G31" s="38"/>
      <c r="H31" s="38"/>
      <c r="I31" s="38"/>
      <c r="J31" s="41">
        <f>F31+H31</f>
        <v>0</v>
      </c>
      <c r="K31" s="45"/>
      <c r="N31" s="60"/>
      <c r="S31" s="38"/>
      <c r="T31" s="38"/>
      <c r="U31" s="41"/>
    </row>
    <row r="32" spans="1:21" s="43" customFormat="1" ht="12.75">
      <c r="A32" s="38"/>
      <c r="F32" s="38"/>
      <c r="G32" s="38"/>
      <c r="H32" s="38"/>
      <c r="I32" s="38"/>
      <c r="J32" s="41">
        <f>F32+H32</f>
        <v>0</v>
      </c>
      <c r="K32" s="45"/>
      <c r="N32" s="60"/>
      <c r="S32" s="38"/>
      <c r="T32" s="38"/>
      <c r="U32" s="41"/>
    </row>
    <row r="33" spans="1:21" s="43" customFormat="1" ht="12.75">
      <c r="A33" s="38"/>
      <c r="F33" s="38"/>
      <c r="G33" s="38"/>
      <c r="H33" s="38"/>
      <c r="I33" s="38"/>
      <c r="J33" s="41">
        <f>F33+H33</f>
        <v>0</v>
      </c>
      <c r="K33" s="45"/>
      <c r="N33" s="60"/>
      <c r="S33" s="38"/>
      <c r="T33" s="38"/>
      <c r="U33" s="41"/>
    </row>
    <row r="34" spans="1:21" s="43" customFormat="1" ht="12.75">
      <c r="A34" s="38"/>
      <c r="F34" s="38"/>
      <c r="G34" s="38"/>
      <c r="H34" s="38"/>
      <c r="I34" s="38"/>
      <c r="J34" s="41">
        <f>F34+H34</f>
        <v>0</v>
      </c>
      <c r="K34" s="45"/>
      <c r="N34" s="60"/>
      <c r="S34" s="38"/>
      <c r="T34" s="38"/>
      <c r="U34" s="41"/>
    </row>
    <row r="35" spans="1:21" s="43" customFormat="1" ht="12.75">
      <c r="A35" s="38"/>
      <c r="F35" s="38"/>
      <c r="G35" s="38"/>
      <c r="H35" s="38"/>
      <c r="I35" s="38"/>
      <c r="J35" s="41">
        <f>F35+H35</f>
        <v>0</v>
      </c>
      <c r="K35" s="45"/>
      <c r="N35" s="60"/>
      <c r="S35" s="38"/>
      <c r="T35" s="38"/>
      <c r="U35" s="41"/>
    </row>
    <row r="36" spans="1:21" s="43" customFormat="1" ht="12.75">
      <c r="A36" s="38"/>
      <c r="F36" s="38"/>
      <c r="G36" s="38"/>
      <c r="H36" s="38"/>
      <c r="I36" s="38"/>
      <c r="J36" s="41">
        <f>F36+H36</f>
        <v>0</v>
      </c>
      <c r="K36" s="45"/>
      <c r="N36" s="60"/>
      <c r="S36" s="38"/>
      <c r="T36" s="38"/>
      <c r="U36" s="41"/>
    </row>
    <row r="37" spans="1:21" s="43" customFormat="1" ht="12.75">
      <c r="A37" s="38"/>
      <c r="F37" s="38"/>
      <c r="G37" s="38"/>
      <c r="H37" s="38"/>
      <c r="I37" s="38"/>
      <c r="J37" s="41">
        <f>F37+H37</f>
        <v>0</v>
      </c>
      <c r="K37" s="45"/>
      <c r="N37" s="60"/>
      <c r="S37" s="38"/>
      <c r="T37" s="38"/>
      <c r="U37" s="41"/>
    </row>
    <row r="38" spans="1:21" s="43" customFormat="1" ht="12.75">
      <c r="A38" s="38"/>
      <c r="F38" s="38"/>
      <c r="G38" s="38"/>
      <c r="H38" s="38"/>
      <c r="I38" s="38"/>
      <c r="J38" s="41">
        <f>F38+H38</f>
        <v>0</v>
      </c>
      <c r="K38" s="45"/>
      <c r="N38" s="60"/>
      <c r="S38" s="38"/>
      <c r="T38" s="38"/>
      <c r="U38" s="41"/>
    </row>
    <row r="39" spans="1:21" s="43" customFormat="1" ht="12.75">
      <c r="A39" s="38"/>
      <c r="F39" s="38"/>
      <c r="G39" s="38"/>
      <c r="H39" s="38"/>
      <c r="I39" s="38"/>
      <c r="J39" s="41">
        <f>F39+H39</f>
        <v>0</v>
      </c>
      <c r="K39" s="45"/>
      <c r="N39" s="60"/>
      <c r="S39" s="38"/>
      <c r="T39" s="38"/>
      <c r="U39" s="41"/>
    </row>
    <row r="40" spans="1:21" s="43" customFormat="1" ht="12.75">
      <c r="A40" s="38"/>
      <c r="F40" s="38"/>
      <c r="G40" s="38"/>
      <c r="H40" s="38"/>
      <c r="I40" s="38"/>
      <c r="J40" s="41">
        <f>F40+H40</f>
        <v>0</v>
      </c>
      <c r="K40" s="45"/>
      <c r="N40" s="60"/>
      <c r="S40" s="38"/>
      <c r="T40" s="38"/>
      <c r="U40" s="41"/>
    </row>
    <row r="41" spans="1:21" s="43" customFormat="1" ht="12.75">
      <c r="A41" s="38"/>
      <c r="F41" s="38"/>
      <c r="G41" s="38"/>
      <c r="H41" s="38"/>
      <c r="I41" s="38"/>
      <c r="J41" s="41">
        <f>F41+H41</f>
        <v>0</v>
      </c>
      <c r="K41" s="45"/>
      <c r="N41" s="60"/>
      <c r="S41" s="38"/>
      <c r="T41" s="38"/>
      <c r="U41" s="41"/>
    </row>
    <row r="42" spans="1:21" s="43" customFormat="1" ht="12.75">
      <c r="A42" s="38"/>
      <c r="F42" s="38"/>
      <c r="G42" s="38"/>
      <c r="H42" s="38"/>
      <c r="I42" s="38"/>
      <c r="J42" s="41">
        <f>F42+H42</f>
        <v>0</v>
      </c>
      <c r="K42" s="45"/>
      <c r="N42" s="60"/>
      <c r="S42" s="38"/>
      <c r="T42" s="38"/>
      <c r="U42" s="41"/>
    </row>
    <row r="43" spans="1:21" s="43" customFormat="1" ht="12.75">
      <c r="A43" s="38"/>
      <c r="F43" s="38"/>
      <c r="G43" s="38"/>
      <c r="H43" s="38"/>
      <c r="I43" s="38"/>
      <c r="J43" s="41">
        <f>F43+H43</f>
        <v>0</v>
      </c>
      <c r="K43" s="45"/>
      <c r="N43" s="60"/>
      <c r="S43" s="38"/>
      <c r="T43" s="38"/>
      <c r="U43" s="41"/>
    </row>
    <row r="44" spans="1:21" s="43" customFormat="1" ht="12.75">
      <c r="A44" s="38"/>
      <c r="F44" s="38"/>
      <c r="G44" s="38"/>
      <c r="H44" s="38"/>
      <c r="I44" s="38"/>
      <c r="J44" s="41">
        <f>F44+H44</f>
        <v>0</v>
      </c>
      <c r="K44" s="45"/>
      <c r="N44" s="60"/>
      <c r="S44" s="38"/>
      <c r="T44" s="38"/>
      <c r="U44" s="41"/>
    </row>
    <row r="45" spans="1:21" s="43" customFormat="1" ht="12.75">
      <c r="A45" s="38"/>
      <c r="F45" s="38"/>
      <c r="G45" s="38"/>
      <c r="H45" s="38"/>
      <c r="I45" s="38"/>
      <c r="J45" s="41">
        <f>F45+H45</f>
        <v>0</v>
      </c>
      <c r="K45" s="45"/>
      <c r="N45" s="60"/>
      <c r="S45" s="38"/>
      <c r="T45" s="38"/>
      <c r="U45" s="41"/>
    </row>
    <row r="46" spans="1:21" s="43" customFormat="1" ht="12.75">
      <c r="A46" s="38"/>
      <c r="F46" s="38"/>
      <c r="G46" s="38"/>
      <c r="H46" s="38"/>
      <c r="I46" s="38"/>
      <c r="J46" s="41">
        <f>F46+H46</f>
        <v>0</v>
      </c>
      <c r="K46" s="45"/>
      <c r="N46" s="60"/>
      <c r="S46" s="38"/>
      <c r="T46" s="38"/>
      <c r="U46" s="41"/>
    </row>
    <row r="47" spans="1:21" s="43" customFormat="1" ht="12.75">
      <c r="A47" s="38"/>
      <c r="F47" s="38"/>
      <c r="G47" s="38"/>
      <c r="H47" s="38"/>
      <c r="I47" s="38"/>
      <c r="J47" s="41">
        <f>F47+H47</f>
        <v>0</v>
      </c>
      <c r="K47" s="45"/>
      <c r="N47" s="60"/>
      <c r="S47" s="38"/>
      <c r="T47" s="38"/>
      <c r="U47" s="41"/>
    </row>
    <row r="48" spans="1:21" s="43" customFormat="1" ht="12.75">
      <c r="A48" s="38"/>
      <c r="F48" s="38"/>
      <c r="G48" s="38"/>
      <c r="H48" s="38"/>
      <c r="I48" s="38"/>
      <c r="J48" s="41">
        <f>F48+H48</f>
        <v>0</v>
      </c>
      <c r="K48" s="45"/>
      <c r="N48" s="60"/>
      <c r="S48" s="38"/>
      <c r="T48" s="38"/>
      <c r="U48" s="41"/>
    </row>
    <row r="49" spans="1:21" s="43" customFormat="1" ht="12.75">
      <c r="A49" s="38"/>
      <c r="F49" s="38"/>
      <c r="G49" s="38"/>
      <c r="H49" s="38"/>
      <c r="I49" s="38"/>
      <c r="J49" s="41">
        <f>F49+H49</f>
        <v>0</v>
      </c>
      <c r="K49" s="45"/>
      <c r="N49" s="60"/>
      <c r="S49" s="38"/>
      <c r="T49" s="38"/>
      <c r="U49" s="41"/>
    </row>
    <row r="50" spans="1:21" s="43" customFormat="1" ht="12.75">
      <c r="A50" s="38"/>
      <c r="F50" s="38"/>
      <c r="G50" s="38"/>
      <c r="H50" s="38"/>
      <c r="I50" s="38"/>
      <c r="J50" s="41">
        <f>F50+H50</f>
        <v>0</v>
      </c>
      <c r="K50" s="45"/>
      <c r="N50" s="60"/>
      <c r="S50" s="38"/>
      <c r="T50" s="38"/>
      <c r="U50" s="41"/>
    </row>
    <row r="51" spans="1:21" s="43" customFormat="1" ht="12.75">
      <c r="A51" s="38"/>
      <c r="F51" s="38"/>
      <c r="G51" s="38"/>
      <c r="H51" s="38"/>
      <c r="I51" s="38"/>
      <c r="J51" s="41">
        <f>F51+H51</f>
        <v>0</v>
      </c>
      <c r="K51" s="45"/>
      <c r="N51" s="60"/>
      <c r="S51" s="38"/>
      <c r="T51" s="38"/>
      <c r="U51" s="41"/>
    </row>
    <row r="52" spans="1:21" s="43" customFormat="1" ht="12.75">
      <c r="A52" s="38"/>
      <c r="F52" s="38"/>
      <c r="G52" s="38"/>
      <c r="H52" s="38"/>
      <c r="I52" s="38"/>
      <c r="J52" s="41">
        <f>F52+H52</f>
        <v>0</v>
      </c>
      <c r="K52" s="45"/>
      <c r="N52" s="60"/>
      <c r="S52" s="38"/>
      <c r="T52" s="38"/>
      <c r="U52" s="41"/>
    </row>
    <row r="53" spans="1:21" s="43" customFormat="1" ht="12.75">
      <c r="A53" s="38"/>
      <c r="F53" s="38"/>
      <c r="G53" s="38"/>
      <c r="H53" s="38"/>
      <c r="I53" s="38"/>
      <c r="J53" s="41">
        <f>F53+H53</f>
        <v>0</v>
      </c>
      <c r="K53" s="45"/>
      <c r="N53" s="60"/>
      <c r="S53" s="38"/>
      <c r="T53" s="38"/>
      <c r="U53" s="41"/>
    </row>
    <row r="54" spans="1:21" s="43" customFormat="1" ht="12.75">
      <c r="A54" s="38"/>
      <c r="F54" s="38"/>
      <c r="G54" s="38"/>
      <c r="H54" s="38"/>
      <c r="I54" s="38"/>
      <c r="J54" s="41">
        <f>F54+H54</f>
        <v>0</v>
      </c>
      <c r="K54" s="45"/>
      <c r="N54" s="60"/>
      <c r="S54" s="38"/>
      <c r="T54" s="38"/>
      <c r="U54" s="41"/>
    </row>
    <row r="55" spans="1:21" s="43" customFormat="1" ht="12.75">
      <c r="A55" s="38"/>
      <c r="F55" s="38"/>
      <c r="G55" s="38"/>
      <c r="H55" s="38"/>
      <c r="I55" s="38"/>
      <c r="J55" s="41">
        <f>F55+H55</f>
        <v>0</v>
      </c>
      <c r="K55" s="45"/>
      <c r="N55" s="60"/>
      <c r="S55" s="38"/>
      <c r="T55" s="38"/>
      <c r="U55" s="41"/>
    </row>
    <row r="56" spans="1:21" s="43" customFormat="1" ht="12.75">
      <c r="A56" s="38"/>
      <c r="F56" s="38"/>
      <c r="G56" s="38"/>
      <c r="H56" s="38"/>
      <c r="I56" s="38"/>
      <c r="J56" s="41">
        <f>F56+H56</f>
        <v>0</v>
      </c>
      <c r="K56" s="45"/>
      <c r="N56" s="60"/>
      <c r="S56" s="38"/>
      <c r="T56" s="38"/>
      <c r="U56" s="41"/>
    </row>
    <row r="57" spans="1:21" s="43" customFormat="1" ht="12.75">
      <c r="A57" s="38"/>
      <c r="F57" s="38"/>
      <c r="G57" s="38"/>
      <c r="H57" s="38"/>
      <c r="I57" s="38"/>
      <c r="J57" s="41">
        <f>F57+H57</f>
        <v>0</v>
      </c>
      <c r="K57" s="45"/>
      <c r="N57" s="60"/>
      <c r="S57" s="38"/>
      <c r="T57" s="38"/>
      <c r="U57" s="41"/>
    </row>
    <row r="58" spans="1:21" s="43" customFormat="1" ht="12.75">
      <c r="A58" s="38"/>
      <c r="F58" s="38"/>
      <c r="G58" s="38"/>
      <c r="H58" s="38"/>
      <c r="I58" s="38"/>
      <c r="J58" s="41">
        <f>F58+H58</f>
        <v>0</v>
      </c>
      <c r="K58" s="45"/>
      <c r="N58" s="60"/>
      <c r="S58" s="38"/>
      <c r="T58" s="38"/>
      <c r="U58" s="41"/>
    </row>
    <row r="59" spans="1:21" s="43" customFormat="1" ht="12.75">
      <c r="A59" s="38"/>
      <c r="F59" s="38"/>
      <c r="G59" s="38"/>
      <c r="H59" s="38"/>
      <c r="I59" s="38"/>
      <c r="J59" s="41">
        <f>F59+H59</f>
        <v>0</v>
      </c>
      <c r="K59" s="45"/>
      <c r="N59" s="60"/>
      <c r="S59" s="38"/>
      <c r="T59" s="38"/>
      <c r="U59" s="41"/>
    </row>
    <row r="60" spans="1:21" s="43" customFormat="1" ht="12.75">
      <c r="A60" s="38"/>
      <c r="F60" s="38"/>
      <c r="G60" s="38"/>
      <c r="H60" s="38"/>
      <c r="I60" s="38"/>
      <c r="J60" s="41">
        <f>F60+H60</f>
        <v>0</v>
      </c>
      <c r="K60" s="45"/>
      <c r="N60" s="60"/>
      <c r="S60" s="38"/>
      <c r="T60" s="38"/>
      <c r="U60" s="41"/>
    </row>
    <row r="61" spans="1:21" s="43" customFormat="1" ht="12.75">
      <c r="A61" s="38"/>
      <c r="F61" s="38"/>
      <c r="G61" s="38"/>
      <c r="H61" s="38"/>
      <c r="I61" s="38"/>
      <c r="J61" s="41">
        <f>F61+H61</f>
        <v>0</v>
      </c>
      <c r="K61" s="45"/>
      <c r="N61" s="60"/>
      <c r="S61" s="38"/>
      <c r="T61" s="38"/>
      <c r="U61" s="41"/>
    </row>
    <row r="62" spans="1:21" s="43" customFormat="1" ht="12.75">
      <c r="A62" s="38"/>
      <c r="F62" s="38"/>
      <c r="G62" s="38"/>
      <c r="H62" s="38"/>
      <c r="I62" s="38"/>
      <c r="J62" s="41">
        <f>F62+H62</f>
        <v>0</v>
      </c>
      <c r="K62" s="45"/>
      <c r="N62" s="60"/>
      <c r="S62" s="38"/>
      <c r="T62" s="38"/>
      <c r="U62" s="41"/>
    </row>
    <row r="63" spans="1:21" s="43" customFormat="1" ht="12.75">
      <c r="A63" s="38"/>
      <c r="F63" s="38"/>
      <c r="G63" s="38"/>
      <c r="H63" s="38"/>
      <c r="I63" s="38"/>
      <c r="J63" s="41">
        <f>F63+H63</f>
        <v>0</v>
      </c>
      <c r="K63" s="45"/>
      <c r="N63" s="60"/>
      <c r="S63" s="38"/>
      <c r="T63" s="38"/>
      <c r="U63" s="41"/>
    </row>
    <row r="64" spans="1:21" s="43" customFormat="1" ht="12.75">
      <c r="A64" s="38"/>
      <c r="F64" s="38"/>
      <c r="G64" s="38"/>
      <c r="H64" s="38"/>
      <c r="I64" s="38"/>
      <c r="J64" s="41">
        <f>F64+H64</f>
        <v>0</v>
      </c>
      <c r="K64" s="45"/>
      <c r="N64" s="60"/>
      <c r="S64" s="38"/>
      <c r="T64" s="38"/>
      <c r="U64" s="41"/>
    </row>
    <row r="65" spans="1:21" s="43" customFormat="1" ht="12.75">
      <c r="A65" s="38"/>
      <c r="F65" s="38"/>
      <c r="G65" s="38"/>
      <c r="H65" s="38"/>
      <c r="I65" s="38"/>
      <c r="J65" s="41">
        <f>F65+H65</f>
        <v>0</v>
      </c>
      <c r="K65" s="45"/>
      <c r="N65" s="60"/>
      <c r="S65" s="38"/>
      <c r="T65" s="38"/>
      <c r="U65" s="41"/>
    </row>
    <row r="66" spans="1:21" s="43" customFormat="1" ht="12.75">
      <c r="A66" s="38"/>
      <c r="F66" s="38"/>
      <c r="G66" s="38"/>
      <c r="H66" s="38"/>
      <c r="I66" s="38"/>
      <c r="J66" s="41">
        <f>F66+H66</f>
        <v>0</v>
      </c>
      <c r="K66" s="45"/>
      <c r="N66" s="60"/>
      <c r="S66" s="38"/>
      <c r="T66" s="38"/>
      <c r="U66" s="41"/>
    </row>
    <row r="67" spans="1:21" s="43" customFormat="1" ht="12.75">
      <c r="A67" s="38"/>
      <c r="F67" s="38"/>
      <c r="G67" s="38"/>
      <c r="H67" s="38"/>
      <c r="I67" s="38"/>
      <c r="J67" s="41">
        <f>F67+H67</f>
        <v>0</v>
      </c>
      <c r="K67" s="45"/>
      <c r="N67" s="60"/>
      <c r="S67" s="38"/>
      <c r="T67" s="38"/>
      <c r="U67" s="41"/>
    </row>
    <row r="68" spans="1:21" s="43" customFormat="1" ht="12.75">
      <c r="A68" s="38"/>
      <c r="F68" s="38"/>
      <c r="G68" s="38"/>
      <c r="H68" s="38"/>
      <c r="I68" s="38"/>
      <c r="J68" s="41">
        <f>F68+H68</f>
        <v>0</v>
      </c>
      <c r="K68" s="45"/>
      <c r="N68" s="60"/>
      <c r="S68" s="38"/>
      <c r="T68" s="38"/>
      <c r="U68" s="41"/>
    </row>
    <row r="69" spans="1:21" s="43" customFormat="1" ht="12.75">
      <c r="A69" s="38"/>
      <c r="F69" s="38"/>
      <c r="G69" s="38"/>
      <c r="H69" s="38"/>
      <c r="I69" s="38"/>
      <c r="J69" s="41">
        <f>F69+H69</f>
        <v>0</v>
      </c>
      <c r="K69" s="45"/>
      <c r="N69" s="60"/>
      <c r="S69" s="38"/>
      <c r="T69" s="38"/>
      <c r="U69" s="41"/>
    </row>
    <row r="70" spans="1:21" s="43" customFormat="1" ht="12.75">
      <c r="A70" s="38"/>
      <c r="F70" s="38"/>
      <c r="G70" s="38"/>
      <c r="H70" s="38"/>
      <c r="I70" s="38"/>
      <c r="J70" s="41">
        <f>F70+H70</f>
        <v>0</v>
      </c>
      <c r="K70" s="45"/>
      <c r="N70" s="60"/>
      <c r="S70" s="38"/>
      <c r="T70" s="38"/>
      <c r="U70" s="41"/>
    </row>
    <row r="71" spans="1:21" s="43" customFormat="1" ht="12.75">
      <c r="A71" s="38"/>
      <c r="F71" s="38"/>
      <c r="G71" s="38"/>
      <c r="H71" s="38"/>
      <c r="I71" s="38"/>
      <c r="J71" s="38"/>
      <c r="K71" s="61"/>
      <c r="N71" s="60"/>
      <c r="S71" s="38"/>
      <c r="T71" s="38"/>
      <c r="U71" s="38"/>
    </row>
    <row r="72" spans="1:21" s="43" customFormat="1" ht="12.75">
      <c r="A72" s="38"/>
      <c r="F72" s="38"/>
      <c r="G72" s="38"/>
      <c r="H72" s="38"/>
      <c r="I72" s="38"/>
      <c r="J72" s="38"/>
      <c r="K72" s="61"/>
      <c r="N72" s="60"/>
      <c r="S72" s="38"/>
      <c r="T72" s="38"/>
      <c r="U72" s="38"/>
    </row>
    <row r="73" spans="1:21" s="43" customFormat="1" ht="12.75">
      <c r="A73" s="38"/>
      <c r="F73" s="38"/>
      <c r="G73" s="38"/>
      <c r="H73" s="38"/>
      <c r="I73" s="38"/>
      <c r="J73" s="38"/>
      <c r="K73" s="61"/>
      <c r="N73" s="60"/>
      <c r="S73" s="38"/>
      <c r="T73" s="38"/>
      <c r="U73" s="38"/>
    </row>
    <row r="74" spans="1:21" s="43" customFormat="1" ht="12.75">
      <c r="A74" s="38"/>
      <c r="F74" s="38"/>
      <c r="G74" s="38"/>
      <c r="H74" s="38"/>
      <c r="I74" s="38"/>
      <c r="J74" s="38"/>
      <c r="K74" s="61"/>
      <c r="N74" s="60"/>
      <c r="S74" s="38"/>
      <c r="T74" s="38"/>
      <c r="U74" s="38"/>
    </row>
    <row r="75" spans="1:21" s="43" customFormat="1" ht="12.75">
      <c r="A75" s="38"/>
      <c r="F75" s="38"/>
      <c r="G75" s="38"/>
      <c r="H75" s="38"/>
      <c r="I75" s="38"/>
      <c r="J75" s="38"/>
      <c r="K75" s="61"/>
      <c r="N75" s="60"/>
      <c r="S75" s="38"/>
      <c r="T75" s="38"/>
      <c r="U75" s="38"/>
    </row>
    <row r="76" spans="1:21" s="43" customFormat="1" ht="12.75">
      <c r="A76" s="38"/>
      <c r="F76" s="38"/>
      <c r="G76" s="38"/>
      <c r="H76" s="38"/>
      <c r="I76" s="38"/>
      <c r="J76" s="38"/>
      <c r="K76" s="61"/>
      <c r="N76" s="60"/>
      <c r="S76" s="38"/>
      <c r="T76" s="38"/>
      <c r="U76" s="38"/>
    </row>
    <row r="77" spans="1:21" s="43" customFormat="1" ht="12.75">
      <c r="A77" s="38"/>
      <c r="F77" s="38"/>
      <c r="G77" s="38"/>
      <c r="H77" s="38"/>
      <c r="I77" s="38"/>
      <c r="J77" s="38"/>
      <c r="K77" s="61"/>
      <c r="N77" s="60"/>
      <c r="S77" s="38"/>
      <c r="T77" s="38"/>
      <c r="U77" s="38"/>
    </row>
    <row r="78" spans="1:21" s="43" customFormat="1" ht="12.75">
      <c r="A78" s="38"/>
      <c r="F78" s="38"/>
      <c r="G78" s="38"/>
      <c r="H78" s="38"/>
      <c r="I78" s="38"/>
      <c r="J78" s="38"/>
      <c r="K78" s="61"/>
      <c r="N78" s="60"/>
      <c r="S78" s="38"/>
      <c r="T78" s="38"/>
      <c r="U78" s="38"/>
    </row>
    <row r="79" spans="1:21" s="43" customFormat="1" ht="12.75">
      <c r="A79" s="38"/>
      <c r="F79" s="38"/>
      <c r="G79" s="38"/>
      <c r="H79" s="38"/>
      <c r="I79" s="38"/>
      <c r="J79" s="38"/>
      <c r="K79" s="61"/>
      <c r="N79" s="60"/>
      <c r="S79" s="38"/>
      <c r="T79" s="38"/>
      <c r="U79" s="38"/>
    </row>
    <row r="80" spans="1:21" s="43" customFormat="1" ht="12.75">
      <c r="A80" s="38"/>
      <c r="F80" s="38"/>
      <c r="G80" s="38"/>
      <c r="H80" s="38"/>
      <c r="I80" s="38"/>
      <c r="J80" s="38"/>
      <c r="K80" s="61"/>
      <c r="N80" s="60"/>
      <c r="S80" s="38"/>
      <c r="T80" s="38"/>
      <c r="U80" s="38"/>
    </row>
    <row r="81" spans="1:21" s="43" customFormat="1" ht="12.75">
      <c r="A81" s="38"/>
      <c r="F81" s="38"/>
      <c r="G81" s="38"/>
      <c r="H81" s="38"/>
      <c r="I81" s="38"/>
      <c r="J81" s="38"/>
      <c r="K81" s="61"/>
      <c r="N81" s="60"/>
      <c r="S81" s="38"/>
      <c r="T81" s="38"/>
      <c r="U81" s="38"/>
    </row>
    <row r="82" spans="1:21" s="43" customFormat="1" ht="12.75">
      <c r="A82" s="38"/>
      <c r="F82" s="38"/>
      <c r="G82" s="38"/>
      <c r="H82" s="38"/>
      <c r="I82" s="38"/>
      <c r="J82" s="38"/>
      <c r="K82" s="61"/>
      <c r="N82" s="60"/>
      <c r="S82" s="38"/>
      <c r="T82" s="38"/>
      <c r="U82" s="38"/>
    </row>
    <row r="83" spans="1:21" s="43" customFormat="1" ht="12.75">
      <c r="A83" s="38"/>
      <c r="F83" s="38"/>
      <c r="G83" s="38"/>
      <c r="H83" s="38"/>
      <c r="I83" s="38"/>
      <c r="J83" s="38"/>
      <c r="K83" s="61"/>
      <c r="N83" s="60"/>
      <c r="S83" s="38"/>
      <c r="T83" s="38"/>
      <c r="U83" s="38"/>
    </row>
    <row r="84" spans="1:21" s="43" customFormat="1" ht="12.75">
      <c r="A84" s="38"/>
      <c r="F84" s="38"/>
      <c r="G84" s="38"/>
      <c r="H84" s="38"/>
      <c r="I84" s="38"/>
      <c r="J84" s="38"/>
      <c r="K84" s="61"/>
      <c r="N84" s="60"/>
      <c r="S84" s="38"/>
      <c r="T84" s="38"/>
      <c r="U84" s="38"/>
    </row>
    <row r="85" spans="1:21" s="43" customFormat="1" ht="12.75">
      <c r="A85" s="38"/>
      <c r="F85" s="38"/>
      <c r="G85" s="38"/>
      <c r="H85" s="38"/>
      <c r="I85" s="38"/>
      <c r="J85" s="38"/>
      <c r="K85" s="61"/>
      <c r="N85" s="60"/>
      <c r="S85" s="38"/>
      <c r="T85" s="38"/>
      <c r="U85" s="38"/>
    </row>
    <row r="86" spans="1:21" s="43" customFormat="1" ht="12.75">
      <c r="A86" s="38"/>
      <c r="F86" s="38"/>
      <c r="G86" s="38"/>
      <c r="H86" s="38"/>
      <c r="I86" s="38"/>
      <c r="J86" s="38"/>
      <c r="K86" s="61"/>
      <c r="N86" s="60"/>
      <c r="S86" s="38"/>
      <c r="T86" s="38"/>
      <c r="U86" s="38"/>
    </row>
    <row r="87" spans="1:21" s="43" customFormat="1" ht="12.75">
      <c r="A87" s="38"/>
      <c r="F87" s="38"/>
      <c r="G87" s="38"/>
      <c r="H87" s="38"/>
      <c r="I87" s="38"/>
      <c r="J87" s="38"/>
      <c r="K87" s="61"/>
      <c r="N87" s="60"/>
      <c r="S87" s="38"/>
      <c r="T87" s="38"/>
      <c r="U87" s="38"/>
    </row>
    <row r="88" spans="1:21" s="43" customFormat="1" ht="12.75">
      <c r="A88" s="38"/>
      <c r="F88" s="38"/>
      <c r="G88" s="38"/>
      <c r="H88" s="38"/>
      <c r="I88" s="38"/>
      <c r="J88" s="38"/>
      <c r="K88" s="61"/>
      <c r="N88" s="60"/>
      <c r="S88" s="38"/>
      <c r="T88" s="38"/>
      <c r="U88" s="38"/>
    </row>
    <row r="89" spans="1:21" s="43" customFormat="1" ht="12.75">
      <c r="A89" s="38"/>
      <c r="F89" s="38"/>
      <c r="G89" s="38"/>
      <c r="H89" s="38"/>
      <c r="I89" s="38"/>
      <c r="J89" s="38"/>
      <c r="K89" s="61"/>
      <c r="N89" s="60"/>
      <c r="S89" s="38"/>
      <c r="T89" s="38"/>
      <c r="U89" s="38"/>
    </row>
    <row r="90" spans="1:21" s="43" customFormat="1" ht="12.75">
      <c r="A90" s="38"/>
      <c r="F90" s="38"/>
      <c r="G90" s="38"/>
      <c r="H90" s="38"/>
      <c r="I90" s="38"/>
      <c r="J90" s="38"/>
      <c r="K90" s="61"/>
      <c r="N90" s="60"/>
      <c r="S90" s="38"/>
      <c r="T90" s="38"/>
      <c r="U90" s="38"/>
    </row>
    <row r="91" spans="1:21" s="43" customFormat="1" ht="12.75">
      <c r="A91" s="38"/>
      <c r="F91" s="38"/>
      <c r="G91" s="38"/>
      <c r="H91" s="38"/>
      <c r="I91" s="38"/>
      <c r="J91" s="38"/>
      <c r="K91" s="61"/>
      <c r="N91" s="60"/>
      <c r="S91" s="38"/>
      <c r="T91" s="38"/>
      <c r="U91" s="38"/>
    </row>
    <row r="92" spans="1:21" s="43" customFormat="1" ht="12.75">
      <c r="A92" s="38"/>
      <c r="F92" s="38"/>
      <c r="G92" s="38"/>
      <c r="H92" s="38"/>
      <c r="I92" s="38"/>
      <c r="J92" s="38"/>
      <c r="K92" s="61"/>
      <c r="N92" s="60"/>
      <c r="S92" s="38"/>
      <c r="T92" s="38"/>
      <c r="U92" s="38"/>
    </row>
    <row r="93" spans="1:21" s="43" customFormat="1" ht="12.75">
      <c r="A93" s="38"/>
      <c r="F93" s="38"/>
      <c r="G93" s="38"/>
      <c r="H93" s="38"/>
      <c r="I93" s="38"/>
      <c r="J93" s="38"/>
      <c r="K93" s="61"/>
      <c r="N93" s="60"/>
      <c r="S93" s="38"/>
      <c r="T93" s="38"/>
      <c r="U93" s="38"/>
    </row>
    <row r="94" spans="1:21" s="43" customFormat="1" ht="12.75">
      <c r="A94" s="38"/>
      <c r="F94" s="38"/>
      <c r="G94" s="38"/>
      <c r="H94" s="38"/>
      <c r="I94" s="38"/>
      <c r="J94" s="38"/>
      <c r="K94" s="61"/>
      <c r="N94" s="60"/>
      <c r="S94" s="38"/>
      <c r="T94" s="38"/>
      <c r="U94" s="38"/>
    </row>
    <row r="95" spans="1:21" s="43" customFormat="1" ht="12.75">
      <c r="A95" s="38"/>
      <c r="F95" s="38"/>
      <c r="G95" s="38"/>
      <c r="H95" s="38"/>
      <c r="I95" s="38"/>
      <c r="J95" s="38"/>
      <c r="K95" s="61"/>
      <c r="N95" s="60"/>
      <c r="S95" s="38"/>
      <c r="T95" s="38"/>
      <c r="U95" s="38"/>
    </row>
    <row r="96" spans="1:21" s="43" customFormat="1" ht="12.75">
      <c r="A96" s="38"/>
      <c r="F96" s="38"/>
      <c r="G96" s="38"/>
      <c r="H96" s="38"/>
      <c r="I96" s="38"/>
      <c r="J96" s="38"/>
      <c r="K96" s="61"/>
      <c r="N96" s="60"/>
      <c r="S96" s="38"/>
      <c r="T96" s="38"/>
      <c r="U96" s="38"/>
    </row>
    <row r="97" spans="1:21" s="43" customFormat="1" ht="12.75">
      <c r="A97" s="38"/>
      <c r="F97" s="38"/>
      <c r="G97" s="38"/>
      <c r="H97" s="38"/>
      <c r="I97" s="38"/>
      <c r="J97" s="38"/>
      <c r="K97" s="61"/>
      <c r="N97" s="60"/>
      <c r="S97" s="38"/>
      <c r="T97" s="38"/>
      <c r="U97" s="38"/>
    </row>
    <row r="98" spans="1:21" s="43" customFormat="1" ht="12.75">
      <c r="A98" s="38"/>
      <c r="F98" s="38"/>
      <c r="G98" s="38"/>
      <c r="H98" s="38"/>
      <c r="I98" s="38"/>
      <c r="J98" s="38"/>
      <c r="K98" s="61"/>
      <c r="N98" s="60"/>
      <c r="S98" s="38"/>
      <c r="T98" s="38"/>
      <c r="U98" s="38"/>
    </row>
    <row r="99" spans="1:21" s="43" customFormat="1" ht="12.75">
      <c r="A99" s="38"/>
      <c r="F99" s="38"/>
      <c r="G99" s="38"/>
      <c r="H99" s="38"/>
      <c r="I99" s="38"/>
      <c r="J99" s="38"/>
      <c r="K99" s="61"/>
      <c r="N99" s="60"/>
      <c r="S99" s="38"/>
      <c r="T99" s="38"/>
      <c r="U99" s="38"/>
    </row>
    <row r="100" spans="1:21" s="43" customFormat="1" ht="12.75">
      <c r="A100" s="38"/>
      <c r="F100" s="38"/>
      <c r="G100" s="38"/>
      <c r="H100" s="38"/>
      <c r="I100" s="38"/>
      <c r="J100" s="38"/>
      <c r="K100" s="61"/>
      <c r="N100" s="60"/>
      <c r="S100" s="38"/>
      <c r="T100" s="38"/>
      <c r="U100" s="38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6"/>
  <dimension ref="A1:V100"/>
  <sheetViews>
    <sheetView zoomScale="95" zoomScaleNormal="95" zoomScaleSheetLayoutView="85" workbookViewId="0" topLeftCell="A1">
      <selection activeCell="G25" sqref="G25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10.140625" style="0" customWidth="1"/>
    <col min="12" max="12" width="3.28125" style="52" customWidth="1"/>
    <col min="13" max="13" width="6.00390625" style="0" customWidth="1"/>
    <col min="14" max="14" width="5.8515625" style="0" customWidth="1"/>
    <col min="15" max="15" width="17.8515625" style="53" customWidth="1"/>
    <col min="16" max="19" width="22.140625" style="0" customWidth="1"/>
    <col min="20" max="21" width="7.140625" style="9" customWidth="1"/>
    <col min="22" max="22" width="8.57421875" style="9" customWidth="1"/>
  </cols>
  <sheetData>
    <row r="1" spans="1:22" s="50" customFormat="1" ht="30" customHeight="1">
      <c r="A1" s="10" t="s">
        <v>184</v>
      </c>
      <c r="B1" s="11"/>
      <c r="C1" s="12" t="s">
        <v>329</v>
      </c>
      <c r="D1" s="13"/>
      <c r="E1" s="13"/>
      <c r="F1" s="14" t="s">
        <v>251</v>
      </c>
      <c r="G1" s="13"/>
      <c r="H1" s="13"/>
      <c r="I1" s="16"/>
      <c r="J1" s="17"/>
      <c r="K1" s="18"/>
      <c r="L1" s="54"/>
      <c r="M1" s="12" t="s">
        <v>329</v>
      </c>
      <c r="N1" s="13"/>
      <c r="O1" s="11"/>
      <c r="P1" s="12"/>
      <c r="Q1" s="11"/>
      <c r="R1" s="11"/>
      <c r="S1" s="11"/>
      <c r="T1" s="13"/>
      <c r="U1" s="13"/>
      <c r="V1" s="13"/>
    </row>
    <row r="2" spans="1:22" s="50" customFormat="1" ht="19.5" customHeight="1">
      <c r="A2" s="22" t="s">
        <v>27</v>
      </c>
      <c r="B2" s="23"/>
      <c r="C2" s="23"/>
      <c r="D2" s="16"/>
      <c r="E2" s="16"/>
      <c r="F2" s="55" t="s">
        <v>30</v>
      </c>
      <c r="G2" s="55"/>
      <c r="H2" s="55"/>
      <c r="I2" s="55"/>
      <c r="J2" s="55"/>
      <c r="K2" s="46" t="s">
        <v>31</v>
      </c>
      <c r="L2" s="56"/>
      <c r="M2" s="28" t="s">
        <v>32</v>
      </c>
      <c r="N2" s="16"/>
      <c r="O2" s="23"/>
      <c r="P2" s="23"/>
      <c r="Q2" s="23"/>
      <c r="R2" s="23"/>
      <c r="S2" s="23"/>
      <c r="T2" s="16"/>
      <c r="U2" s="16"/>
      <c r="V2" s="16"/>
    </row>
    <row r="3" spans="1:22" s="51" customFormat="1" ht="31.5" customHeight="1">
      <c r="A3" s="30" t="s">
        <v>4</v>
      </c>
      <c r="B3" s="30" t="s">
        <v>33</v>
      </c>
      <c r="C3" s="30" t="s">
        <v>34</v>
      </c>
      <c r="D3" s="31" t="s">
        <v>35</v>
      </c>
      <c r="E3" s="31" t="s">
        <v>36</v>
      </c>
      <c r="F3" s="35" t="s">
        <v>42</v>
      </c>
      <c r="G3" s="36" t="s">
        <v>43</v>
      </c>
      <c r="H3" s="35" t="s">
        <v>44</v>
      </c>
      <c r="I3" s="36" t="s">
        <v>43</v>
      </c>
      <c r="J3" s="62" t="s">
        <v>45</v>
      </c>
      <c r="K3" s="46"/>
      <c r="L3" s="63"/>
      <c r="M3" s="30" t="s">
        <v>46</v>
      </c>
      <c r="N3" s="30" t="s">
        <v>4</v>
      </c>
      <c r="O3" s="30" t="s">
        <v>33</v>
      </c>
      <c r="P3" s="30" t="s">
        <v>47</v>
      </c>
      <c r="Q3" s="30" t="s">
        <v>48</v>
      </c>
      <c r="R3" s="30" t="s">
        <v>49</v>
      </c>
      <c r="S3" s="30" t="s">
        <v>50</v>
      </c>
      <c r="T3" s="31" t="s">
        <v>51</v>
      </c>
      <c r="U3" s="31" t="s">
        <v>52</v>
      </c>
      <c r="V3" s="59" t="s">
        <v>53</v>
      </c>
    </row>
    <row r="4" spans="1:22" s="43" customFormat="1" ht="12.75">
      <c r="A4" s="38">
        <v>8</v>
      </c>
      <c r="B4" s="39" t="s">
        <v>63</v>
      </c>
      <c r="C4" s="47" t="s">
        <v>330</v>
      </c>
      <c r="D4" s="48">
        <v>2002</v>
      </c>
      <c r="E4" s="48">
        <v>66736074</v>
      </c>
      <c r="F4" s="38">
        <f>99+99+99</f>
        <v>297</v>
      </c>
      <c r="G4" s="38">
        <v>1</v>
      </c>
      <c r="H4" s="38"/>
      <c r="I4" s="38"/>
      <c r="J4" s="41">
        <f>F4+H4</f>
        <v>297</v>
      </c>
      <c r="K4" s="44"/>
      <c r="L4" s="45"/>
      <c r="N4" s="43">
        <v>8</v>
      </c>
      <c r="O4" s="60" t="s">
        <v>63</v>
      </c>
      <c r="P4" s="49" t="s">
        <v>331</v>
      </c>
      <c r="Q4" s="49" t="s">
        <v>332</v>
      </c>
      <c r="R4" s="49" t="s">
        <v>333</v>
      </c>
      <c r="S4" s="49" t="s">
        <v>334</v>
      </c>
      <c r="T4" s="38">
        <f>297+294+291</f>
        <v>882</v>
      </c>
      <c r="U4" s="38"/>
      <c r="V4" s="41">
        <f>T4+U4</f>
        <v>882</v>
      </c>
    </row>
    <row r="5" spans="1:22" s="43" customFormat="1" ht="12.75">
      <c r="A5" s="38">
        <v>8</v>
      </c>
      <c r="B5" s="39" t="s">
        <v>54</v>
      </c>
      <c r="C5" s="47" t="s">
        <v>335</v>
      </c>
      <c r="D5" s="48">
        <v>2003</v>
      </c>
      <c r="E5" s="48">
        <v>66734740</v>
      </c>
      <c r="F5" s="38">
        <f>99+96+100</f>
        <v>295</v>
      </c>
      <c r="G5" s="38">
        <v>1</v>
      </c>
      <c r="H5" s="38"/>
      <c r="I5" s="38"/>
      <c r="J5" s="41">
        <f>F5+H5</f>
        <v>295</v>
      </c>
      <c r="K5" s="44"/>
      <c r="L5" s="45"/>
      <c r="N5" s="43">
        <v>8</v>
      </c>
      <c r="O5" s="60" t="s">
        <v>54</v>
      </c>
      <c r="P5" s="43" t="s">
        <v>336</v>
      </c>
      <c r="Q5" s="43" t="s">
        <v>337</v>
      </c>
      <c r="R5" s="43" t="s">
        <v>335</v>
      </c>
      <c r="S5" s="43" t="s">
        <v>338</v>
      </c>
      <c r="T5" s="38">
        <f>295+294+292</f>
        <v>881</v>
      </c>
      <c r="U5" s="38"/>
      <c r="V5" s="41">
        <f>T5+U5</f>
        <v>881</v>
      </c>
    </row>
    <row r="6" spans="1:22" s="43" customFormat="1" ht="12.75">
      <c r="A6" s="38">
        <v>8</v>
      </c>
      <c r="B6" s="39" t="s">
        <v>54</v>
      </c>
      <c r="C6" s="47" t="s">
        <v>336</v>
      </c>
      <c r="D6" s="48">
        <v>2003</v>
      </c>
      <c r="E6" s="48">
        <v>4726766</v>
      </c>
      <c r="F6" s="38">
        <f>97+99+98</f>
        <v>294</v>
      </c>
      <c r="G6" s="38">
        <v>1</v>
      </c>
      <c r="H6" s="38"/>
      <c r="I6" s="38"/>
      <c r="J6" s="41">
        <f>F6+H6</f>
        <v>294</v>
      </c>
      <c r="K6" s="44"/>
      <c r="L6" s="45">
        <v>98</v>
      </c>
      <c r="O6" s="60"/>
      <c r="T6" s="38"/>
      <c r="U6" s="38"/>
      <c r="V6" s="41">
        <f>T6+U6</f>
        <v>0</v>
      </c>
    </row>
    <row r="7" spans="1:22" s="43" customFormat="1" ht="12.75">
      <c r="A7" s="38">
        <v>8</v>
      </c>
      <c r="B7" s="39" t="s">
        <v>63</v>
      </c>
      <c r="C7" s="47" t="s">
        <v>339</v>
      </c>
      <c r="D7" s="48">
        <v>2003</v>
      </c>
      <c r="E7" s="48">
        <v>66739707</v>
      </c>
      <c r="F7" s="38">
        <f>97+100+97</f>
        <v>294</v>
      </c>
      <c r="G7" s="38">
        <v>1</v>
      </c>
      <c r="H7" s="38"/>
      <c r="I7" s="38"/>
      <c r="J7" s="41">
        <f>F7+H7</f>
        <v>294</v>
      </c>
      <c r="K7" s="44"/>
      <c r="L7" s="45">
        <v>97</v>
      </c>
      <c r="O7" s="60"/>
      <c r="T7" s="38"/>
      <c r="U7" s="38"/>
      <c r="V7" s="41">
        <f>T7+U7</f>
        <v>0</v>
      </c>
    </row>
    <row r="8" spans="1:22" s="43" customFormat="1" ht="12.75">
      <c r="A8" s="38">
        <v>8</v>
      </c>
      <c r="B8" s="39" t="s">
        <v>54</v>
      </c>
      <c r="C8" s="47" t="s">
        <v>337</v>
      </c>
      <c r="D8" s="48">
        <v>2003</v>
      </c>
      <c r="E8" s="48">
        <v>66739808</v>
      </c>
      <c r="F8" s="38">
        <f>97+100+95</f>
        <v>292</v>
      </c>
      <c r="G8" s="38">
        <v>1</v>
      </c>
      <c r="H8" s="38"/>
      <c r="I8" s="38"/>
      <c r="J8" s="41">
        <f>F8+H8</f>
        <v>292</v>
      </c>
      <c r="K8" s="44"/>
      <c r="L8" s="45"/>
      <c r="O8" s="60"/>
      <c r="T8" s="38"/>
      <c r="U8" s="38"/>
      <c r="V8" s="41">
        <f>T8+U8</f>
        <v>0</v>
      </c>
    </row>
    <row r="9" spans="1:22" s="43" customFormat="1" ht="12.75">
      <c r="A9" s="38">
        <v>8</v>
      </c>
      <c r="B9" s="39" t="s">
        <v>63</v>
      </c>
      <c r="C9" s="47" t="s">
        <v>340</v>
      </c>
      <c r="D9" s="48">
        <v>2002</v>
      </c>
      <c r="E9" s="48">
        <v>66739301</v>
      </c>
      <c r="F9" s="38">
        <f>97+97+97</f>
        <v>291</v>
      </c>
      <c r="G9" s="38">
        <v>1</v>
      </c>
      <c r="H9" s="38"/>
      <c r="I9" s="38"/>
      <c r="J9" s="41">
        <f>F9+H9</f>
        <v>291</v>
      </c>
      <c r="K9" s="44"/>
      <c r="L9" s="45"/>
      <c r="O9" s="60"/>
      <c r="T9" s="38"/>
      <c r="U9" s="38"/>
      <c r="V9" s="41">
        <f>T9+U9</f>
        <v>0</v>
      </c>
    </row>
    <row r="10" spans="1:22" s="43" customFormat="1" ht="12.75">
      <c r="A10" s="38">
        <v>8</v>
      </c>
      <c r="B10" s="39" t="s">
        <v>91</v>
      </c>
      <c r="C10" s="47" t="s">
        <v>341</v>
      </c>
      <c r="D10" s="48">
        <v>2003</v>
      </c>
      <c r="E10" s="48">
        <v>66736786</v>
      </c>
      <c r="F10" s="38">
        <f>95+96+94</f>
        <v>285</v>
      </c>
      <c r="G10" s="38"/>
      <c r="H10" s="38"/>
      <c r="I10" s="38"/>
      <c r="J10" s="41">
        <f>F10+H10</f>
        <v>285</v>
      </c>
      <c r="K10" s="44"/>
      <c r="L10" s="45"/>
      <c r="O10" s="60"/>
      <c r="T10" s="38"/>
      <c r="U10" s="38"/>
      <c r="V10" s="41">
        <f>T10+U10</f>
        <v>0</v>
      </c>
    </row>
    <row r="11" spans="1:22" s="43" customFormat="1" ht="12.75">
      <c r="A11" s="38">
        <v>8</v>
      </c>
      <c r="B11" s="39" t="s">
        <v>172</v>
      </c>
      <c r="C11" s="47" t="s">
        <v>342</v>
      </c>
      <c r="D11" s="48">
        <v>2003</v>
      </c>
      <c r="E11" s="48">
        <v>66737186</v>
      </c>
      <c r="F11" s="38">
        <f>96+91+93</f>
        <v>280</v>
      </c>
      <c r="G11" s="38"/>
      <c r="H11" s="38"/>
      <c r="I11" s="38"/>
      <c r="J11" s="41">
        <f>F11+H11</f>
        <v>280</v>
      </c>
      <c r="K11" s="44"/>
      <c r="L11" s="45"/>
      <c r="O11" s="60"/>
      <c r="T11" s="38"/>
      <c r="U11" s="38"/>
      <c r="V11" s="41">
        <f>T11+U11</f>
        <v>0</v>
      </c>
    </row>
    <row r="12" spans="1:22" s="43" customFormat="1" ht="12.75">
      <c r="A12" s="38">
        <v>8</v>
      </c>
      <c r="B12" s="39" t="s">
        <v>63</v>
      </c>
      <c r="C12" s="47" t="s">
        <v>343</v>
      </c>
      <c r="D12" s="48">
        <v>2002</v>
      </c>
      <c r="E12" s="48">
        <v>66741450</v>
      </c>
      <c r="F12" s="38">
        <f>92+96+90</f>
        <v>278</v>
      </c>
      <c r="G12" s="38"/>
      <c r="H12" s="38"/>
      <c r="I12" s="38"/>
      <c r="J12" s="41">
        <f>F12+H12</f>
        <v>278</v>
      </c>
      <c r="K12" s="44"/>
      <c r="L12" s="45">
        <v>96</v>
      </c>
      <c r="O12" s="60"/>
      <c r="T12" s="38"/>
      <c r="U12" s="38"/>
      <c r="V12" s="41">
        <f>T12+U12</f>
        <v>0</v>
      </c>
    </row>
    <row r="13" spans="1:22" s="43" customFormat="1" ht="12.75">
      <c r="A13" s="38">
        <v>8</v>
      </c>
      <c r="B13" s="39" t="s">
        <v>63</v>
      </c>
      <c r="C13" s="47" t="s">
        <v>344</v>
      </c>
      <c r="D13" s="48">
        <v>2003</v>
      </c>
      <c r="E13" s="48">
        <v>66735991</v>
      </c>
      <c r="F13" s="38">
        <f>94+94+90</f>
        <v>278</v>
      </c>
      <c r="G13" s="38">
        <v>1</v>
      </c>
      <c r="H13" s="38"/>
      <c r="I13" s="38"/>
      <c r="J13" s="41">
        <f>F13+H13</f>
        <v>278</v>
      </c>
      <c r="K13" s="44"/>
      <c r="L13" s="45">
        <v>94</v>
      </c>
      <c r="O13" s="60"/>
      <c r="T13" s="38"/>
      <c r="U13" s="38"/>
      <c r="V13" s="41">
        <f>T13+U13</f>
        <v>0</v>
      </c>
    </row>
    <row r="14" spans="1:22" s="43" customFormat="1" ht="12.75">
      <c r="A14" s="38">
        <v>8</v>
      </c>
      <c r="B14" s="39" t="s">
        <v>54</v>
      </c>
      <c r="C14" s="47" t="s">
        <v>338</v>
      </c>
      <c r="D14" s="48">
        <v>2002</v>
      </c>
      <c r="E14" s="48">
        <v>66742473</v>
      </c>
      <c r="F14" s="38">
        <f>87+88+86</f>
        <v>261</v>
      </c>
      <c r="G14" s="38">
        <v>1</v>
      </c>
      <c r="H14" s="38"/>
      <c r="I14" s="38"/>
      <c r="J14" s="41">
        <f>F14+H14</f>
        <v>261</v>
      </c>
      <c r="K14" s="44"/>
      <c r="L14" s="45"/>
      <c r="O14" s="60"/>
      <c r="T14" s="38"/>
      <c r="U14" s="38"/>
      <c r="V14" s="41">
        <f>T14+U14</f>
        <v>0</v>
      </c>
    </row>
    <row r="15" spans="1:22" s="43" customFormat="1" ht="12.75">
      <c r="A15" s="38"/>
      <c r="B15" s="39"/>
      <c r="C15" s="47"/>
      <c r="D15" s="48"/>
      <c r="E15" s="48"/>
      <c r="F15" s="38"/>
      <c r="G15" s="38"/>
      <c r="H15" s="38"/>
      <c r="I15" s="38"/>
      <c r="J15" s="41">
        <f>F15+H15</f>
        <v>0</v>
      </c>
      <c r="K15" s="44"/>
      <c r="L15" s="45"/>
      <c r="O15" s="60"/>
      <c r="T15" s="38"/>
      <c r="U15" s="38"/>
      <c r="V15" s="41">
        <f>T15+U15</f>
        <v>0</v>
      </c>
    </row>
    <row r="16" spans="1:22" s="43" customFormat="1" ht="12.75">
      <c r="A16" s="38"/>
      <c r="B16" s="39"/>
      <c r="C16" s="47"/>
      <c r="D16" s="48"/>
      <c r="E16" s="48"/>
      <c r="F16" s="38"/>
      <c r="G16" s="38"/>
      <c r="H16" s="38"/>
      <c r="I16" s="38"/>
      <c r="J16" s="41">
        <f>F16+H16</f>
        <v>0</v>
      </c>
      <c r="K16" s="44"/>
      <c r="L16" s="45"/>
      <c r="O16" s="60"/>
      <c r="T16" s="38"/>
      <c r="U16" s="38"/>
      <c r="V16" s="41">
        <f>T16+U16</f>
        <v>0</v>
      </c>
    </row>
    <row r="17" spans="1:22" s="43" customFormat="1" ht="12.75">
      <c r="A17" s="38"/>
      <c r="B17" s="39"/>
      <c r="C17" s="47"/>
      <c r="D17" s="48"/>
      <c r="E17" s="48"/>
      <c r="F17" s="38"/>
      <c r="G17" s="38"/>
      <c r="H17" s="38"/>
      <c r="I17" s="38"/>
      <c r="J17" s="41">
        <f>F17+H17</f>
        <v>0</v>
      </c>
      <c r="K17" s="44"/>
      <c r="L17" s="45"/>
      <c r="O17" s="60"/>
      <c r="T17" s="38"/>
      <c r="U17" s="38"/>
      <c r="V17" s="41">
        <f>T17+U17</f>
        <v>0</v>
      </c>
    </row>
    <row r="18" spans="1:22" s="43" customFormat="1" ht="12.75">
      <c r="A18" s="38"/>
      <c r="B18" s="39"/>
      <c r="C18" s="47"/>
      <c r="D18" s="48"/>
      <c r="E18" s="48"/>
      <c r="F18" s="38"/>
      <c r="G18" s="38"/>
      <c r="H18" s="38"/>
      <c r="I18" s="38"/>
      <c r="J18" s="41">
        <f>F18+H18</f>
        <v>0</v>
      </c>
      <c r="K18" s="44"/>
      <c r="L18" s="45"/>
      <c r="O18" s="60"/>
      <c r="T18" s="38"/>
      <c r="U18" s="38"/>
      <c r="V18" s="41">
        <f>T18+U18</f>
        <v>0</v>
      </c>
    </row>
    <row r="19" spans="1:22" s="43" customFormat="1" ht="12.75">
      <c r="A19" s="38"/>
      <c r="B19" s="39"/>
      <c r="C19" s="47"/>
      <c r="D19" s="48"/>
      <c r="E19" s="48"/>
      <c r="F19" s="38"/>
      <c r="G19" s="38"/>
      <c r="H19" s="38"/>
      <c r="I19" s="38"/>
      <c r="J19" s="41">
        <f>F19+H19</f>
        <v>0</v>
      </c>
      <c r="K19" s="44"/>
      <c r="L19" s="45"/>
      <c r="O19" s="60"/>
      <c r="T19" s="38"/>
      <c r="U19" s="38"/>
      <c r="V19" s="41">
        <f>T19+U19</f>
        <v>0</v>
      </c>
    </row>
    <row r="20" spans="1:22" s="43" customFormat="1" ht="12.75">
      <c r="A20" s="38"/>
      <c r="B20" s="39"/>
      <c r="C20" s="47"/>
      <c r="D20" s="48"/>
      <c r="E20" s="48"/>
      <c r="F20" s="38"/>
      <c r="G20" s="38"/>
      <c r="H20" s="38"/>
      <c r="I20" s="38"/>
      <c r="J20" s="41">
        <f>F20+H20</f>
        <v>0</v>
      </c>
      <c r="K20" s="44"/>
      <c r="L20" s="45"/>
      <c r="O20" s="60"/>
      <c r="T20" s="38"/>
      <c r="U20" s="38"/>
      <c r="V20" s="41">
        <f>T20+U20</f>
        <v>0</v>
      </c>
    </row>
    <row r="21" spans="1:22" s="43" customFormat="1" ht="12.75">
      <c r="A21" s="38"/>
      <c r="B21" s="39"/>
      <c r="C21" s="47"/>
      <c r="D21" s="48"/>
      <c r="E21" s="48"/>
      <c r="F21" s="38"/>
      <c r="G21" s="38"/>
      <c r="H21" s="38"/>
      <c r="I21" s="38"/>
      <c r="J21" s="41">
        <f>F21+H21</f>
        <v>0</v>
      </c>
      <c r="K21" s="44"/>
      <c r="L21" s="45"/>
      <c r="O21" s="60"/>
      <c r="T21" s="38"/>
      <c r="U21" s="38"/>
      <c r="V21" s="41">
        <f>T21+U21</f>
        <v>0</v>
      </c>
    </row>
    <row r="22" spans="1:22" s="43" customFormat="1" ht="12.75">
      <c r="A22" s="38"/>
      <c r="B22" s="39"/>
      <c r="C22" s="47"/>
      <c r="D22" s="48"/>
      <c r="E22" s="48"/>
      <c r="F22" s="38"/>
      <c r="G22" s="38"/>
      <c r="H22" s="38"/>
      <c r="I22" s="38"/>
      <c r="J22" s="41">
        <f>F22+H22</f>
        <v>0</v>
      </c>
      <c r="K22" s="44"/>
      <c r="L22" s="45"/>
      <c r="O22" s="60"/>
      <c r="T22" s="38"/>
      <c r="U22" s="38"/>
      <c r="V22" s="41">
        <f>T22+U22</f>
        <v>0</v>
      </c>
    </row>
    <row r="23" spans="1:22" s="43" customFormat="1" ht="12.75">
      <c r="A23" s="38"/>
      <c r="B23" s="39"/>
      <c r="C23" s="47"/>
      <c r="D23" s="48"/>
      <c r="E23" s="48"/>
      <c r="F23" s="38"/>
      <c r="G23" s="38"/>
      <c r="H23" s="38"/>
      <c r="I23" s="38"/>
      <c r="J23" s="41">
        <f>F23+H23</f>
        <v>0</v>
      </c>
      <c r="K23" s="44"/>
      <c r="L23" s="45"/>
      <c r="O23" s="60"/>
      <c r="T23" s="38"/>
      <c r="U23" s="38"/>
      <c r="V23" s="41">
        <f>T23+U23</f>
        <v>0</v>
      </c>
    </row>
    <row r="24" spans="1:22" s="43" customFormat="1" ht="12.75">
      <c r="A24" s="38"/>
      <c r="B24" s="39"/>
      <c r="C24" s="47"/>
      <c r="D24" s="48"/>
      <c r="E24" s="48"/>
      <c r="F24" s="38"/>
      <c r="G24" s="38"/>
      <c r="H24" s="38"/>
      <c r="I24" s="38"/>
      <c r="J24" s="41">
        <f>F24+H24</f>
        <v>0</v>
      </c>
      <c r="K24" s="44"/>
      <c r="L24" s="45"/>
      <c r="O24" s="60"/>
      <c r="T24" s="38"/>
      <c r="U24" s="38"/>
      <c r="V24" s="41">
        <f>T24+U24</f>
        <v>0</v>
      </c>
    </row>
    <row r="25" spans="1:22" s="43" customFormat="1" ht="12.75">
      <c r="A25" s="38"/>
      <c r="B25" s="39"/>
      <c r="C25" s="47"/>
      <c r="D25" s="48"/>
      <c r="E25" s="48"/>
      <c r="F25" s="38"/>
      <c r="G25" s="38"/>
      <c r="H25" s="38"/>
      <c r="I25" s="38"/>
      <c r="J25" s="41">
        <f>F25+H25</f>
        <v>0</v>
      </c>
      <c r="K25" s="44"/>
      <c r="L25" s="45"/>
      <c r="O25" s="60"/>
      <c r="T25" s="38"/>
      <c r="U25" s="38"/>
      <c r="V25" s="41">
        <f>T25+U25</f>
        <v>0</v>
      </c>
    </row>
    <row r="26" spans="1:22" s="43" customFormat="1" ht="12.75">
      <c r="A26" s="38"/>
      <c r="B26" s="39"/>
      <c r="C26" s="47"/>
      <c r="D26" s="48"/>
      <c r="E26" s="48"/>
      <c r="F26" s="38"/>
      <c r="G26" s="38"/>
      <c r="H26" s="38"/>
      <c r="I26" s="38"/>
      <c r="J26" s="41">
        <f>F26+H26</f>
        <v>0</v>
      </c>
      <c r="K26" s="44"/>
      <c r="L26" s="45"/>
      <c r="O26" s="60"/>
      <c r="T26" s="38"/>
      <c r="U26" s="38"/>
      <c r="V26" s="41">
        <f>T26+U26</f>
        <v>0</v>
      </c>
    </row>
    <row r="27" spans="1:22" s="43" customFormat="1" ht="12.75">
      <c r="A27" s="38"/>
      <c r="B27" s="39"/>
      <c r="C27" s="47"/>
      <c r="D27" s="48"/>
      <c r="E27" s="48"/>
      <c r="F27" s="38"/>
      <c r="G27" s="38"/>
      <c r="H27" s="38"/>
      <c r="I27" s="38"/>
      <c r="J27" s="41">
        <f>F27+H27</f>
        <v>0</v>
      </c>
      <c r="K27" s="44"/>
      <c r="L27" s="45"/>
      <c r="O27" s="60"/>
      <c r="T27" s="38"/>
      <c r="U27" s="38"/>
      <c r="V27" s="41">
        <f>T27+U27</f>
        <v>0</v>
      </c>
    </row>
    <row r="28" spans="1:22" s="43" customFormat="1" ht="12.75">
      <c r="A28" s="38"/>
      <c r="B28" s="39"/>
      <c r="C28" s="47"/>
      <c r="D28" s="48"/>
      <c r="E28" s="48"/>
      <c r="F28" s="38"/>
      <c r="G28" s="38"/>
      <c r="H28" s="38"/>
      <c r="I28" s="38"/>
      <c r="J28" s="41">
        <f>F28+H28</f>
        <v>0</v>
      </c>
      <c r="K28" s="44"/>
      <c r="L28" s="45"/>
      <c r="O28" s="60"/>
      <c r="T28" s="38"/>
      <c r="U28" s="38"/>
      <c r="V28" s="41">
        <f>T28+U28</f>
        <v>0</v>
      </c>
    </row>
    <row r="29" spans="1:22" s="43" customFormat="1" ht="12.75">
      <c r="A29" s="38"/>
      <c r="F29" s="38"/>
      <c r="G29" s="38"/>
      <c r="H29" s="38"/>
      <c r="I29" s="38"/>
      <c r="J29" s="41">
        <f>F29+H29</f>
        <v>0</v>
      </c>
      <c r="K29" s="44"/>
      <c r="L29" s="45"/>
      <c r="O29" s="60"/>
      <c r="T29" s="38"/>
      <c r="U29" s="38"/>
      <c r="V29" s="41">
        <f>T29+U29</f>
        <v>0</v>
      </c>
    </row>
    <row r="30" spans="1:22" s="43" customFormat="1" ht="12.75">
      <c r="A30" s="38"/>
      <c r="F30" s="38"/>
      <c r="G30" s="38"/>
      <c r="H30" s="38"/>
      <c r="I30" s="38"/>
      <c r="J30" s="41">
        <f>F30+H30</f>
        <v>0</v>
      </c>
      <c r="K30" s="44"/>
      <c r="L30" s="45"/>
      <c r="O30" s="60"/>
      <c r="T30" s="38"/>
      <c r="U30" s="38"/>
      <c r="V30" s="41">
        <f>T30+U30</f>
        <v>0</v>
      </c>
    </row>
    <row r="31" spans="1:22" s="43" customFormat="1" ht="12.75">
      <c r="A31" s="38"/>
      <c r="F31" s="38"/>
      <c r="G31" s="38"/>
      <c r="H31" s="38"/>
      <c r="I31" s="38"/>
      <c r="J31" s="41">
        <f>F31+H31</f>
        <v>0</v>
      </c>
      <c r="K31" s="44"/>
      <c r="L31" s="45"/>
      <c r="O31" s="60"/>
      <c r="T31" s="38"/>
      <c r="U31" s="38"/>
      <c r="V31" s="41"/>
    </row>
    <row r="32" spans="1:22" s="43" customFormat="1" ht="12.75">
      <c r="A32" s="38"/>
      <c r="F32" s="38"/>
      <c r="G32" s="38"/>
      <c r="H32" s="38"/>
      <c r="I32" s="38"/>
      <c r="J32" s="41">
        <f>F32+H32</f>
        <v>0</v>
      </c>
      <c r="K32" s="44"/>
      <c r="L32" s="45"/>
      <c r="O32" s="60"/>
      <c r="T32" s="38"/>
      <c r="U32" s="38"/>
      <c r="V32" s="41"/>
    </row>
    <row r="33" spans="1:22" s="43" customFormat="1" ht="12.75">
      <c r="A33" s="38"/>
      <c r="F33" s="38"/>
      <c r="G33" s="38"/>
      <c r="H33" s="38"/>
      <c r="I33" s="38"/>
      <c r="J33" s="41">
        <f>F33+H33</f>
        <v>0</v>
      </c>
      <c r="K33" s="44"/>
      <c r="L33" s="45"/>
      <c r="O33" s="60"/>
      <c r="T33" s="38"/>
      <c r="U33" s="38"/>
      <c r="V33" s="41"/>
    </row>
    <row r="34" spans="1:22" s="43" customFormat="1" ht="12.75">
      <c r="A34" s="38"/>
      <c r="F34" s="38"/>
      <c r="G34" s="38"/>
      <c r="H34" s="38"/>
      <c r="I34" s="38"/>
      <c r="J34" s="41">
        <f>F34+H34</f>
        <v>0</v>
      </c>
      <c r="K34" s="44"/>
      <c r="L34" s="45"/>
      <c r="O34" s="60"/>
      <c r="T34" s="38"/>
      <c r="U34" s="38"/>
      <c r="V34" s="41"/>
    </row>
    <row r="35" spans="1:22" s="43" customFormat="1" ht="12.75">
      <c r="A35" s="38"/>
      <c r="F35" s="38"/>
      <c r="G35" s="38"/>
      <c r="H35" s="38"/>
      <c r="I35" s="38"/>
      <c r="J35" s="41">
        <f>F35+H35</f>
        <v>0</v>
      </c>
      <c r="K35" s="44"/>
      <c r="L35" s="45"/>
      <c r="O35" s="60"/>
      <c r="T35" s="38"/>
      <c r="U35" s="38"/>
      <c r="V35" s="41"/>
    </row>
    <row r="36" spans="1:22" s="43" customFormat="1" ht="12.75">
      <c r="A36" s="38"/>
      <c r="F36" s="38"/>
      <c r="G36" s="38"/>
      <c r="H36" s="38"/>
      <c r="I36" s="38"/>
      <c r="J36" s="41">
        <f>F36+H36</f>
        <v>0</v>
      </c>
      <c r="K36" s="44"/>
      <c r="L36" s="45"/>
      <c r="O36" s="60"/>
      <c r="T36" s="38"/>
      <c r="U36" s="38"/>
      <c r="V36" s="41"/>
    </row>
    <row r="37" spans="1:22" s="43" customFormat="1" ht="12.75">
      <c r="A37" s="38"/>
      <c r="F37" s="38"/>
      <c r="G37" s="38"/>
      <c r="H37" s="38"/>
      <c r="I37" s="38"/>
      <c r="J37" s="41">
        <f>F37+H37</f>
        <v>0</v>
      </c>
      <c r="K37" s="44"/>
      <c r="L37" s="45"/>
      <c r="O37" s="60"/>
      <c r="T37" s="38"/>
      <c r="U37" s="38"/>
      <c r="V37" s="41"/>
    </row>
    <row r="38" spans="1:22" s="43" customFormat="1" ht="12.75">
      <c r="A38" s="38"/>
      <c r="F38" s="38"/>
      <c r="G38" s="38"/>
      <c r="H38" s="38"/>
      <c r="I38" s="38"/>
      <c r="J38" s="41">
        <f>F38+H38</f>
        <v>0</v>
      </c>
      <c r="K38" s="44"/>
      <c r="L38" s="45"/>
      <c r="O38" s="60"/>
      <c r="T38" s="38"/>
      <c r="U38" s="38"/>
      <c r="V38" s="41"/>
    </row>
    <row r="39" spans="1:22" s="43" customFormat="1" ht="12.75">
      <c r="A39" s="38"/>
      <c r="F39" s="38"/>
      <c r="G39" s="38"/>
      <c r="H39" s="38"/>
      <c r="I39" s="38"/>
      <c r="J39" s="41">
        <f>F39+H39</f>
        <v>0</v>
      </c>
      <c r="K39" s="44"/>
      <c r="L39" s="45"/>
      <c r="O39" s="60"/>
      <c r="T39" s="38"/>
      <c r="U39" s="38"/>
      <c r="V39" s="41"/>
    </row>
    <row r="40" spans="1:22" s="43" customFormat="1" ht="12.75">
      <c r="A40" s="38"/>
      <c r="F40" s="38"/>
      <c r="G40" s="38"/>
      <c r="H40" s="38"/>
      <c r="I40" s="38"/>
      <c r="J40" s="41">
        <f>F40+H40</f>
        <v>0</v>
      </c>
      <c r="K40" s="44"/>
      <c r="L40" s="45"/>
      <c r="O40" s="60"/>
      <c r="T40" s="38"/>
      <c r="U40" s="38"/>
      <c r="V40" s="41"/>
    </row>
    <row r="41" spans="1:22" s="43" customFormat="1" ht="12.75">
      <c r="A41" s="38"/>
      <c r="F41" s="38"/>
      <c r="G41" s="38"/>
      <c r="H41" s="38"/>
      <c r="I41" s="38"/>
      <c r="J41" s="41">
        <f>F41+H41</f>
        <v>0</v>
      </c>
      <c r="K41" s="44"/>
      <c r="L41" s="45"/>
      <c r="O41" s="60"/>
      <c r="T41" s="38"/>
      <c r="U41" s="38"/>
      <c r="V41" s="41"/>
    </row>
    <row r="42" spans="1:22" s="43" customFormat="1" ht="12.75">
      <c r="A42" s="38"/>
      <c r="F42" s="38"/>
      <c r="G42" s="38"/>
      <c r="H42" s="38"/>
      <c r="I42" s="38"/>
      <c r="J42" s="41">
        <f>F42+H42</f>
        <v>0</v>
      </c>
      <c r="K42" s="44"/>
      <c r="L42" s="45"/>
      <c r="O42" s="60"/>
      <c r="T42" s="38"/>
      <c r="U42" s="38"/>
      <c r="V42" s="41"/>
    </row>
    <row r="43" spans="1:22" s="43" customFormat="1" ht="12.75">
      <c r="A43" s="38"/>
      <c r="F43" s="38"/>
      <c r="G43" s="38"/>
      <c r="H43" s="38"/>
      <c r="I43" s="38"/>
      <c r="J43" s="41">
        <f>F43+H43</f>
        <v>0</v>
      </c>
      <c r="K43" s="44"/>
      <c r="L43" s="45"/>
      <c r="O43" s="60"/>
      <c r="T43" s="38"/>
      <c r="U43" s="38"/>
      <c r="V43" s="41"/>
    </row>
    <row r="44" spans="1:22" s="43" customFormat="1" ht="12.75">
      <c r="A44" s="38"/>
      <c r="F44" s="38"/>
      <c r="G44" s="38"/>
      <c r="H44" s="38"/>
      <c r="I44" s="38"/>
      <c r="J44" s="41">
        <f>F44+H44</f>
        <v>0</v>
      </c>
      <c r="K44" s="44"/>
      <c r="L44" s="45"/>
      <c r="O44" s="60"/>
      <c r="T44" s="38"/>
      <c r="U44" s="38"/>
      <c r="V44" s="41"/>
    </row>
    <row r="45" spans="1:22" s="43" customFormat="1" ht="12.75">
      <c r="A45" s="38"/>
      <c r="F45" s="38"/>
      <c r="G45" s="38"/>
      <c r="H45" s="38"/>
      <c r="I45" s="38"/>
      <c r="J45" s="41">
        <f>F45+H45</f>
        <v>0</v>
      </c>
      <c r="K45" s="44"/>
      <c r="L45" s="45"/>
      <c r="O45" s="60"/>
      <c r="T45" s="38"/>
      <c r="U45" s="38"/>
      <c r="V45" s="41"/>
    </row>
    <row r="46" spans="1:22" s="43" customFormat="1" ht="12.75">
      <c r="A46" s="38"/>
      <c r="F46" s="38"/>
      <c r="G46" s="38"/>
      <c r="H46" s="38"/>
      <c r="I46" s="38"/>
      <c r="J46" s="41">
        <f>F46+H46</f>
        <v>0</v>
      </c>
      <c r="K46" s="44"/>
      <c r="L46" s="45"/>
      <c r="O46" s="60"/>
      <c r="T46" s="38"/>
      <c r="U46" s="38"/>
      <c r="V46" s="41"/>
    </row>
    <row r="47" spans="1:22" s="43" customFormat="1" ht="12.75">
      <c r="A47" s="38"/>
      <c r="F47" s="38"/>
      <c r="G47" s="38"/>
      <c r="H47" s="38"/>
      <c r="I47" s="38"/>
      <c r="J47" s="41">
        <f>F47+H47</f>
        <v>0</v>
      </c>
      <c r="K47" s="44"/>
      <c r="L47" s="45"/>
      <c r="O47" s="60"/>
      <c r="T47" s="38"/>
      <c r="U47" s="38"/>
      <c r="V47" s="41"/>
    </row>
    <row r="48" spans="1:22" s="43" customFormat="1" ht="12.75">
      <c r="A48" s="38"/>
      <c r="F48" s="38"/>
      <c r="G48" s="38"/>
      <c r="H48" s="38"/>
      <c r="I48" s="38"/>
      <c r="J48" s="41">
        <f>F48+H48</f>
        <v>0</v>
      </c>
      <c r="K48" s="44"/>
      <c r="L48" s="45"/>
      <c r="O48" s="60"/>
      <c r="T48" s="38"/>
      <c r="U48" s="38"/>
      <c r="V48" s="41"/>
    </row>
    <row r="49" spans="1:22" s="43" customFormat="1" ht="12.75">
      <c r="A49" s="38"/>
      <c r="F49" s="38"/>
      <c r="G49" s="38"/>
      <c r="H49" s="38"/>
      <c r="I49" s="38"/>
      <c r="J49" s="41">
        <f>F49+H49</f>
        <v>0</v>
      </c>
      <c r="K49" s="44"/>
      <c r="L49" s="45"/>
      <c r="O49" s="60"/>
      <c r="T49" s="38"/>
      <c r="U49" s="38"/>
      <c r="V49" s="41"/>
    </row>
    <row r="50" spans="1:22" s="43" customFormat="1" ht="12.75">
      <c r="A50" s="38"/>
      <c r="F50" s="38"/>
      <c r="G50" s="38"/>
      <c r="H50" s="38"/>
      <c r="I50" s="38"/>
      <c r="J50" s="41">
        <f>F50+H50</f>
        <v>0</v>
      </c>
      <c r="K50" s="44"/>
      <c r="L50" s="45"/>
      <c r="O50" s="60"/>
      <c r="T50" s="38"/>
      <c r="U50" s="38"/>
      <c r="V50" s="41"/>
    </row>
    <row r="51" spans="1:22" s="43" customFormat="1" ht="12.75">
      <c r="A51" s="38"/>
      <c r="F51" s="38"/>
      <c r="G51" s="38"/>
      <c r="H51" s="38"/>
      <c r="I51" s="38"/>
      <c r="J51" s="41">
        <f>F51+H51</f>
        <v>0</v>
      </c>
      <c r="K51" s="44"/>
      <c r="L51" s="45"/>
      <c r="O51" s="60"/>
      <c r="T51" s="38"/>
      <c r="U51" s="38"/>
      <c r="V51" s="41"/>
    </row>
    <row r="52" spans="1:22" s="43" customFormat="1" ht="12.75">
      <c r="A52" s="38"/>
      <c r="F52" s="38"/>
      <c r="G52" s="38"/>
      <c r="H52" s="38"/>
      <c r="I52" s="38"/>
      <c r="J52" s="41">
        <f>F52+H52</f>
        <v>0</v>
      </c>
      <c r="K52" s="44"/>
      <c r="L52" s="45"/>
      <c r="O52" s="60"/>
      <c r="T52" s="38"/>
      <c r="U52" s="38"/>
      <c r="V52" s="41"/>
    </row>
    <row r="53" spans="1:22" s="43" customFormat="1" ht="12.75">
      <c r="A53" s="38"/>
      <c r="F53" s="38"/>
      <c r="G53" s="38"/>
      <c r="H53" s="38"/>
      <c r="I53" s="38"/>
      <c r="J53" s="41">
        <f>F53+H53</f>
        <v>0</v>
      </c>
      <c r="K53" s="44"/>
      <c r="L53" s="45"/>
      <c r="O53" s="60"/>
      <c r="T53" s="38"/>
      <c r="U53" s="38"/>
      <c r="V53" s="41"/>
    </row>
    <row r="54" spans="1:22" s="43" customFormat="1" ht="12.75">
      <c r="A54" s="38"/>
      <c r="F54" s="38"/>
      <c r="G54" s="38"/>
      <c r="H54" s="38"/>
      <c r="I54" s="38"/>
      <c r="J54" s="41">
        <f>F54+H54</f>
        <v>0</v>
      </c>
      <c r="K54" s="44"/>
      <c r="L54" s="45"/>
      <c r="O54" s="60"/>
      <c r="T54" s="38"/>
      <c r="U54" s="38"/>
      <c r="V54" s="41"/>
    </row>
    <row r="55" spans="1:22" s="43" customFormat="1" ht="12.75">
      <c r="A55" s="38"/>
      <c r="F55" s="38"/>
      <c r="G55" s="38"/>
      <c r="H55" s="38"/>
      <c r="I55" s="38"/>
      <c r="J55" s="41">
        <f>F55+H55</f>
        <v>0</v>
      </c>
      <c r="K55" s="44"/>
      <c r="L55" s="45"/>
      <c r="O55" s="60"/>
      <c r="T55" s="38"/>
      <c r="U55" s="38"/>
      <c r="V55" s="41"/>
    </row>
    <row r="56" spans="1:22" s="43" customFormat="1" ht="12.75">
      <c r="A56" s="38"/>
      <c r="F56" s="38"/>
      <c r="G56" s="38"/>
      <c r="H56" s="38"/>
      <c r="I56" s="38"/>
      <c r="J56" s="41">
        <f>F56+H56</f>
        <v>0</v>
      </c>
      <c r="K56" s="44"/>
      <c r="L56" s="45"/>
      <c r="O56" s="60"/>
      <c r="T56" s="38"/>
      <c r="U56" s="38"/>
      <c r="V56" s="41"/>
    </row>
    <row r="57" spans="1:22" s="43" customFormat="1" ht="12.75">
      <c r="A57" s="38"/>
      <c r="F57" s="38"/>
      <c r="G57" s="38"/>
      <c r="H57" s="38"/>
      <c r="I57" s="38"/>
      <c r="J57" s="41">
        <f>F57+H57</f>
        <v>0</v>
      </c>
      <c r="K57" s="44"/>
      <c r="L57" s="45"/>
      <c r="O57" s="60"/>
      <c r="T57" s="38"/>
      <c r="U57" s="38"/>
      <c r="V57" s="41"/>
    </row>
    <row r="58" spans="1:22" s="43" customFormat="1" ht="12.75">
      <c r="A58" s="38"/>
      <c r="F58" s="38"/>
      <c r="G58" s="38"/>
      <c r="H58" s="38"/>
      <c r="I58" s="38"/>
      <c r="J58" s="41">
        <f>F58+H58</f>
        <v>0</v>
      </c>
      <c r="K58" s="44"/>
      <c r="L58" s="45"/>
      <c r="O58" s="60"/>
      <c r="T58" s="38"/>
      <c r="U58" s="38"/>
      <c r="V58" s="41"/>
    </row>
    <row r="59" spans="1:22" s="43" customFormat="1" ht="12.75">
      <c r="A59" s="38"/>
      <c r="F59" s="38"/>
      <c r="G59" s="38"/>
      <c r="H59" s="38"/>
      <c r="I59" s="38"/>
      <c r="J59" s="41">
        <f>F59+H59</f>
        <v>0</v>
      </c>
      <c r="K59" s="44"/>
      <c r="L59" s="45"/>
      <c r="O59" s="60"/>
      <c r="T59" s="38"/>
      <c r="U59" s="38"/>
      <c r="V59" s="41"/>
    </row>
    <row r="60" spans="1:22" s="43" customFormat="1" ht="12.75">
      <c r="A60" s="38"/>
      <c r="F60" s="38"/>
      <c r="G60" s="38"/>
      <c r="H60" s="38"/>
      <c r="I60" s="38"/>
      <c r="J60" s="41">
        <f>F60+H60</f>
        <v>0</v>
      </c>
      <c r="K60" s="44"/>
      <c r="L60" s="45"/>
      <c r="O60" s="60"/>
      <c r="T60" s="38"/>
      <c r="U60" s="38"/>
      <c r="V60" s="41"/>
    </row>
    <row r="61" spans="1:22" s="43" customFormat="1" ht="12.75">
      <c r="A61" s="38"/>
      <c r="F61" s="38"/>
      <c r="G61" s="38"/>
      <c r="H61" s="38"/>
      <c r="I61" s="38"/>
      <c r="J61" s="41">
        <f>F61+H61</f>
        <v>0</v>
      </c>
      <c r="K61" s="44"/>
      <c r="L61" s="45"/>
      <c r="O61" s="60"/>
      <c r="T61" s="38"/>
      <c r="U61" s="38"/>
      <c r="V61" s="41"/>
    </row>
    <row r="62" spans="1:22" s="43" customFormat="1" ht="12.75">
      <c r="A62" s="38"/>
      <c r="F62" s="38"/>
      <c r="G62" s="38"/>
      <c r="H62" s="38"/>
      <c r="I62" s="38"/>
      <c r="J62" s="41">
        <f>F62+H62</f>
        <v>0</v>
      </c>
      <c r="K62" s="44"/>
      <c r="L62" s="45"/>
      <c r="O62" s="60"/>
      <c r="T62" s="38"/>
      <c r="U62" s="38"/>
      <c r="V62" s="41"/>
    </row>
    <row r="63" spans="1:22" s="43" customFormat="1" ht="12.75">
      <c r="A63" s="38"/>
      <c r="F63" s="38"/>
      <c r="G63" s="38"/>
      <c r="H63" s="38"/>
      <c r="I63" s="38"/>
      <c r="J63" s="41">
        <f>F63+H63</f>
        <v>0</v>
      </c>
      <c r="K63" s="44"/>
      <c r="L63" s="45"/>
      <c r="O63" s="60"/>
      <c r="T63" s="38"/>
      <c r="U63" s="38"/>
      <c r="V63" s="41"/>
    </row>
    <row r="64" spans="1:22" s="43" customFormat="1" ht="12.75">
      <c r="A64" s="38"/>
      <c r="F64" s="38"/>
      <c r="G64" s="38"/>
      <c r="H64" s="38"/>
      <c r="I64" s="38"/>
      <c r="J64" s="41">
        <f>F64+H64</f>
        <v>0</v>
      </c>
      <c r="K64" s="44"/>
      <c r="L64" s="45"/>
      <c r="O64" s="60"/>
      <c r="T64" s="38"/>
      <c r="U64" s="38"/>
      <c r="V64" s="41"/>
    </row>
    <row r="65" spans="1:22" s="43" customFormat="1" ht="12.75">
      <c r="A65" s="38"/>
      <c r="F65" s="38"/>
      <c r="G65" s="38"/>
      <c r="H65" s="38"/>
      <c r="I65" s="38"/>
      <c r="J65" s="41">
        <f>F65+H65</f>
        <v>0</v>
      </c>
      <c r="K65" s="44"/>
      <c r="L65" s="45"/>
      <c r="O65" s="60"/>
      <c r="T65" s="38"/>
      <c r="U65" s="38"/>
      <c r="V65" s="41"/>
    </row>
    <row r="66" spans="1:22" s="43" customFormat="1" ht="12.75">
      <c r="A66" s="38"/>
      <c r="F66" s="38"/>
      <c r="G66" s="38"/>
      <c r="H66" s="38"/>
      <c r="I66" s="38"/>
      <c r="J66" s="41">
        <f>F66+H66</f>
        <v>0</v>
      </c>
      <c r="K66" s="44"/>
      <c r="L66" s="45"/>
      <c r="O66" s="60"/>
      <c r="T66" s="38"/>
      <c r="U66" s="38"/>
      <c r="V66" s="41"/>
    </row>
    <row r="67" spans="1:22" s="43" customFormat="1" ht="12.75">
      <c r="A67" s="38"/>
      <c r="F67" s="38"/>
      <c r="G67" s="38"/>
      <c r="H67" s="38"/>
      <c r="I67" s="38"/>
      <c r="J67" s="41">
        <f>F67+H67</f>
        <v>0</v>
      </c>
      <c r="K67" s="44"/>
      <c r="L67" s="45"/>
      <c r="O67" s="60"/>
      <c r="T67" s="38"/>
      <c r="U67" s="38"/>
      <c r="V67" s="41"/>
    </row>
    <row r="68" spans="1:22" s="43" customFormat="1" ht="12.75">
      <c r="A68" s="38"/>
      <c r="F68" s="38"/>
      <c r="G68" s="38"/>
      <c r="H68" s="38"/>
      <c r="I68" s="38"/>
      <c r="J68" s="41">
        <f>F68+H68</f>
        <v>0</v>
      </c>
      <c r="K68" s="44"/>
      <c r="L68" s="45"/>
      <c r="O68" s="60"/>
      <c r="T68" s="38"/>
      <c r="U68" s="38"/>
      <c r="V68" s="41"/>
    </row>
    <row r="69" spans="1:22" s="43" customFormat="1" ht="12.75">
      <c r="A69" s="38"/>
      <c r="F69" s="38"/>
      <c r="G69" s="38"/>
      <c r="H69" s="38"/>
      <c r="I69" s="38"/>
      <c r="J69" s="41">
        <f>F69+H69</f>
        <v>0</v>
      </c>
      <c r="K69" s="44"/>
      <c r="L69" s="45"/>
      <c r="O69" s="60"/>
      <c r="T69" s="38"/>
      <c r="U69" s="38"/>
      <c r="V69" s="41"/>
    </row>
    <row r="70" spans="1:22" s="43" customFormat="1" ht="12.75">
      <c r="A70" s="38"/>
      <c r="F70" s="38"/>
      <c r="G70" s="38"/>
      <c r="H70" s="38"/>
      <c r="I70" s="38"/>
      <c r="J70" s="41">
        <f>F70+H70</f>
        <v>0</v>
      </c>
      <c r="K70" s="44"/>
      <c r="L70" s="45"/>
      <c r="O70" s="60"/>
      <c r="T70" s="38"/>
      <c r="U70" s="38"/>
      <c r="V70" s="41"/>
    </row>
    <row r="71" spans="1:22" s="43" customFormat="1" ht="12.75">
      <c r="A71" s="38"/>
      <c r="F71" s="38"/>
      <c r="G71" s="38"/>
      <c r="H71" s="38"/>
      <c r="I71" s="38"/>
      <c r="J71" s="38"/>
      <c r="L71" s="61"/>
      <c r="O71" s="60"/>
      <c r="T71" s="38"/>
      <c r="U71" s="38"/>
      <c r="V71" s="38"/>
    </row>
    <row r="72" spans="1:22" s="43" customFormat="1" ht="12.75">
      <c r="A72" s="38"/>
      <c r="F72" s="38"/>
      <c r="G72" s="38"/>
      <c r="H72" s="38"/>
      <c r="I72" s="38"/>
      <c r="J72" s="38"/>
      <c r="L72" s="61"/>
      <c r="O72" s="60"/>
      <c r="T72" s="38"/>
      <c r="U72" s="38"/>
      <c r="V72" s="38"/>
    </row>
    <row r="73" spans="1:22" s="43" customFormat="1" ht="12.75">
      <c r="A73" s="38"/>
      <c r="F73" s="38"/>
      <c r="G73" s="38"/>
      <c r="H73" s="38"/>
      <c r="I73" s="38"/>
      <c r="J73" s="38"/>
      <c r="L73" s="61"/>
      <c r="O73" s="60"/>
      <c r="T73" s="38"/>
      <c r="U73" s="38"/>
      <c r="V73" s="38"/>
    </row>
    <row r="74" spans="1:22" s="43" customFormat="1" ht="12.75">
      <c r="A74" s="38"/>
      <c r="F74" s="38"/>
      <c r="G74" s="38"/>
      <c r="H74" s="38"/>
      <c r="I74" s="38"/>
      <c r="J74" s="38"/>
      <c r="L74" s="61"/>
      <c r="O74" s="60"/>
      <c r="T74" s="38"/>
      <c r="U74" s="38"/>
      <c r="V74" s="38"/>
    </row>
    <row r="75" spans="1:22" s="43" customFormat="1" ht="12.75">
      <c r="A75" s="38"/>
      <c r="F75" s="38"/>
      <c r="G75" s="38"/>
      <c r="H75" s="38"/>
      <c r="I75" s="38"/>
      <c r="J75" s="38"/>
      <c r="L75" s="61"/>
      <c r="O75" s="60"/>
      <c r="T75" s="38"/>
      <c r="U75" s="38"/>
      <c r="V75" s="38"/>
    </row>
    <row r="76" spans="1:22" s="43" customFormat="1" ht="12.75">
      <c r="A76" s="38"/>
      <c r="F76" s="38"/>
      <c r="G76" s="38"/>
      <c r="H76" s="38"/>
      <c r="I76" s="38"/>
      <c r="J76" s="38"/>
      <c r="L76" s="61"/>
      <c r="O76" s="60"/>
      <c r="T76" s="38"/>
      <c r="U76" s="38"/>
      <c r="V76" s="38"/>
    </row>
    <row r="77" spans="1:22" s="43" customFormat="1" ht="12.75">
      <c r="A77" s="38"/>
      <c r="F77" s="38"/>
      <c r="G77" s="38"/>
      <c r="H77" s="38"/>
      <c r="I77" s="38"/>
      <c r="J77" s="38"/>
      <c r="L77" s="61"/>
      <c r="O77" s="60"/>
      <c r="T77" s="38"/>
      <c r="U77" s="38"/>
      <c r="V77" s="38"/>
    </row>
    <row r="78" spans="1:22" s="43" customFormat="1" ht="12.75">
      <c r="A78" s="38"/>
      <c r="F78" s="38"/>
      <c r="G78" s="38"/>
      <c r="H78" s="38"/>
      <c r="I78" s="38"/>
      <c r="J78" s="38"/>
      <c r="L78" s="61"/>
      <c r="O78" s="60"/>
      <c r="T78" s="38"/>
      <c r="U78" s="38"/>
      <c r="V78" s="38"/>
    </row>
    <row r="79" spans="1:22" s="43" customFormat="1" ht="12.75">
      <c r="A79" s="38"/>
      <c r="F79" s="38"/>
      <c r="G79" s="38"/>
      <c r="H79" s="38"/>
      <c r="I79" s="38"/>
      <c r="J79" s="38"/>
      <c r="L79" s="61"/>
      <c r="O79" s="60"/>
      <c r="T79" s="38"/>
      <c r="U79" s="38"/>
      <c r="V79" s="38"/>
    </row>
    <row r="80" spans="1:22" s="43" customFormat="1" ht="12.75">
      <c r="A80" s="38"/>
      <c r="F80" s="38"/>
      <c r="G80" s="38"/>
      <c r="H80" s="38"/>
      <c r="I80" s="38"/>
      <c r="J80" s="38"/>
      <c r="L80" s="61"/>
      <c r="O80" s="60"/>
      <c r="T80" s="38"/>
      <c r="U80" s="38"/>
      <c r="V80" s="38"/>
    </row>
    <row r="81" spans="1:22" s="43" customFormat="1" ht="12.75">
      <c r="A81" s="38"/>
      <c r="F81" s="38"/>
      <c r="G81" s="38"/>
      <c r="H81" s="38"/>
      <c r="I81" s="38"/>
      <c r="J81" s="38"/>
      <c r="L81" s="61"/>
      <c r="O81" s="60"/>
      <c r="T81" s="38"/>
      <c r="U81" s="38"/>
      <c r="V81" s="38"/>
    </row>
    <row r="82" spans="1:22" s="43" customFormat="1" ht="12.75">
      <c r="A82" s="38"/>
      <c r="F82" s="38"/>
      <c r="G82" s="38"/>
      <c r="H82" s="38"/>
      <c r="I82" s="38"/>
      <c r="J82" s="38"/>
      <c r="L82" s="61"/>
      <c r="O82" s="60"/>
      <c r="T82" s="38"/>
      <c r="U82" s="38"/>
      <c r="V82" s="38"/>
    </row>
    <row r="83" spans="1:22" s="43" customFormat="1" ht="12.75">
      <c r="A83" s="38"/>
      <c r="F83" s="38"/>
      <c r="G83" s="38"/>
      <c r="H83" s="38"/>
      <c r="I83" s="38"/>
      <c r="J83" s="38"/>
      <c r="L83" s="61"/>
      <c r="O83" s="60"/>
      <c r="T83" s="38"/>
      <c r="U83" s="38"/>
      <c r="V83" s="38"/>
    </row>
    <row r="84" spans="1:22" s="43" customFormat="1" ht="12.75">
      <c r="A84" s="38"/>
      <c r="F84" s="38"/>
      <c r="G84" s="38"/>
      <c r="H84" s="38"/>
      <c r="I84" s="38"/>
      <c r="J84" s="38"/>
      <c r="L84" s="61"/>
      <c r="O84" s="60"/>
      <c r="T84" s="38"/>
      <c r="U84" s="38"/>
      <c r="V84" s="38"/>
    </row>
    <row r="85" spans="1:22" s="43" customFormat="1" ht="12.75">
      <c r="A85" s="38"/>
      <c r="F85" s="38"/>
      <c r="G85" s="38"/>
      <c r="H85" s="38"/>
      <c r="I85" s="38"/>
      <c r="J85" s="38"/>
      <c r="L85" s="61"/>
      <c r="O85" s="60"/>
      <c r="T85" s="38"/>
      <c r="U85" s="38"/>
      <c r="V85" s="38"/>
    </row>
    <row r="86" spans="1:22" s="43" customFormat="1" ht="12.75">
      <c r="A86" s="38"/>
      <c r="F86" s="38"/>
      <c r="G86" s="38"/>
      <c r="H86" s="38"/>
      <c r="I86" s="38"/>
      <c r="J86" s="38"/>
      <c r="L86" s="61"/>
      <c r="O86" s="60"/>
      <c r="T86" s="38"/>
      <c r="U86" s="38"/>
      <c r="V86" s="38"/>
    </row>
    <row r="87" spans="1:22" s="43" customFormat="1" ht="12.75">
      <c r="A87" s="38"/>
      <c r="F87" s="38"/>
      <c r="G87" s="38"/>
      <c r="H87" s="38"/>
      <c r="I87" s="38"/>
      <c r="J87" s="38"/>
      <c r="L87" s="61"/>
      <c r="O87" s="60"/>
      <c r="T87" s="38"/>
      <c r="U87" s="38"/>
      <c r="V87" s="38"/>
    </row>
    <row r="88" spans="1:22" s="43" customFormat="1" ht="12.75">
      <c r="A88" s="38"/>
      <c r="F88" s="38"/>
      <c r="G88" s="38"/>
      <c r="H88" s="38"/>
      <c r="I88" s="38"/>
      <c r="J88" s="38"/>
      <c r="L88" s="61"/>
      <c r="O88" s="60"/>
      <c r="T88" s="38"/>
      <c r="U88" s="38"/>
      <c r="V88" s="38"/>
    </row>
    <row r="89" spans="1:22" s="43" customFormat="1" ht="12.75">
      <c r="A89" s="38"/>
      <c r="F89" s="38"/>
      <c r="G89" s="38"/>
      <c r="H89" s="38"/>
      <c r="I89" s="38"/>
      <c r="J89" s="38"/>
      <c r="L89" s="61"/>
      <c r="O89" s="60"/>
      <c r="T89" s="38"/>
      <c r="U89" s="38"/>
      <c r="V89" s="38"/>
    </row>
    <row r="90" spans="1:22" s="43" customFormat="1" ht="12.75">
      <c r="A90" s="38"/>
      <c r="F90" s="38"/>
      <c r="G90" s="38"/>
      <c r="H90" s="38"/>
      <c r="I90" s="38"/>
      <c r="J90" s="38"/>
      <c r="L90" s="61"/>
      <c r="O90" s="60"/>
      <c r="T90" s="38"/>
      <c r="U90" s="38"/>
      <c r="V90" s="38"/>
    </row>
    <row r="91" spans="1:22" s="43" customFormat="1" ht="12.75">
      <c r="A91" s="38"/>
      <c r="F91" s="38"/>
      <c r="G91" s="38"/>
      <c r="H91" s="38"/>
      <c r="I91" s="38"/>
      <c r="J91" s="38"/>
      <c r="L91" s="61"/>
      <c r="O91" s="60"/>
      <c r="T91" s="38"/>
      <c r="U91" s="38"/>
      <c r="V91" s="38"/>
    </row>
    <row r="92" spans="1:22" s="43" customFormat="1" ht="12.75">
      <c r="A92" s="38"/>
      <c r="F92" s="38"/>
      <c r="G92" s="38"/>
      <c r="H92" s="38"/>
      <c r="I92" s="38"/>
      <c r="J92" s="38"/>
      <c r="L92" s="61"/>
      <c r="O92" s="60"/>
      <c r="T92" s="38"/>
      <c r="U92" s="38"/>
      <c r="V92" s="38"/>
    </row>
    <row r="93" spans="1:22" s="43" customFormat="1" ht="12.75">
      <c r="A93" s="38"/>
      <c r="F93" s="38"/>
      <c r="G93" s="38"/>
      <c r="H93" s="38"/>
      <c r="I93" s="38"/>
      <c r="J93" s="38"/>
      <c r="L93" s="61"/>
      <c r="O93" s="60"/>
      <c r="T93" s="38"/>
      <c r="U93" s="38"/>
      <c r="V93" s="38"/>
    </row>
    <row r="94" spans="1:22" s="43" customFormat="1" ht="12.75">
      <c r="A94" s="38"/>
      <c r="F94" s="38"/>
      <c r="G94" s="38"/>
      <c r="H94" s="38"/>
      <c r="I94" s="38"/>
      <c r="J94" s="38"/>
      <c r="L94" s="61"/>
      <c r="O94" s="60"/>
      <c r="T94" s="38"/>
      <c r="U94" s="38"/>
      <c r="V94" s="38"/>
    </row>
    <row r="95" spans="1:22" s="43" customFormat="1" ht="12.75">
      <c r="A95" s="38"/>
      <c r="F95" s="38"/>
      <c r="G95" s="38"/>
      <c r="H95" s="38"/>
      <c r="I95" s="38"/>
      <c r="J95" s="38"/>
      <c r="L95" s="61"/>
      <c r="O95" s="60"/>
      <c r="T95" s="38"/>
      <c r="U95" s="38"/>
      <c r="V95" s="38"/>
    </row>
    <row r="96" spans="1:22" s="43" customFormat="1" ht="12.75">
      <c r="A96" s="38"/>
      <c r="F96" s="38"/>
      <c r="G96" s="38"/>
      <c r="H96" s="38"/>
      <c r="I96" s="38"/>
      <c r="J96" s="38"/>
      <c r="L96" s="61"/>
      <c r="O96" s="60"/>
      <c r="T96" s="38"/>
      <c r="U96" s="38"/>
      <c r="V96" s="38"/>
    </row>
    <row r="97" spans="1:22" s="43" customFormat="1" ht="12.75">
      <c r="A97" s="38"/>
      <c r="F97" s="38"/>
      <c r="G97" s="38"/>
      <c r="H97" s="38"/>
      <c r="I97" s="38"/>
      <c r="J97" s="38"/>
      <c r="L97" s="61"/>
      <c r="O97" s="60"/>
      <c r="T97" s="38"/>
      <c r="U97" s="38"/>
      <c r="V97" s="38"/>
    </row>
    <row r="98" spans="1:22" s="43" customFormat="1" ht="12.75">
      <c r="A98" s="38"/>
      <c r="F98" s="38"/>
      <c r="G98" s="38"/>
      <c r="H98" s="38"/>
      <c r="I98" s="38"/>
      <c r="J98" s="38"/>
      <c r="L98" s="61"/>
      <c r="O98" s="60"/>
      <c r="T98" s="38"/>
      <c r="U98" s="38"/>
      <c r="V98" s="38"/>
    </row>
    <row r="99" spans="1:22" s="43" customFormat="1" ht="12.75">
      <c r="A99" s="38"/>
      <c r="F99" s="38"/>
      <c r="G99" s="38"/>
      <c r="H99" s="38"/>
      <c r="I99" s="38"/>
      <c r="J99" s="38"/>
      <c r="L99" s="61"/>
      <c r="O99" s="60"/>
      <c r="T99" s="38"/>
      <c r="U99" s="38"/>
      <c r="V99" s="38"/>
    </row>
    <row r="100" spans="1:22" s="43" customFormat="1" ht="12.75">
      <c r="A100" s="38"/>
      <c r="F100" s="38"/>
      <c r="G100" s="38"/>
      <c r="H100" s="38"/>
      <c r="I100" s="38"/>
      <c r="J100" s="38"/>
      <c r="L100" s="61"/>
      <c r="O100" s="60"/>
      <c r="T100" s="38"/>
      <c r="U100" s="38"/>
      <c r="V100" s="38"/>
    </row>
  </sheetData>
  <sheetProtection selectLockedCells="1" selectUnlockedCells="1"/>
  <mergeCells count="2">
    <mergeCell ref="F2:J2"/>
    <mergeCell ref="K2:K3"/>
  </mergeCells>
  <conditionalFormatting sqref="J1:J3 L1:L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V4:V30">
    <cfRule type="cellIs" priority="3" dxfId="0" operator="equal" stopIfTrue="1">
      <formula>0</formula>
    </cfRule>
  </conditionalFormatting>
  <conditionalFormatting sqref="K1:K2">
    <cfRule type="cellIs" priority="4" dxfId="0" operator="equal" stopIfTrue="1">
      <formula>0</formula>
    </cfRule>
  </conditionalFormatting>
  <conditionalFormatting sqref="K4:K70">
    <cfRule type="cellIs" priority="5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B153"/>
  <sheetViews>
    <sheetView workbookViewId="0" topLeftCell="A1">
      <selection activeCell="G12" sqref="G12"/>
    </sheetView>
  </sheetViews>
  <sheetFormatPr defaultColWidth="11.421875" defaultRowHeight="12.75"/>
  <cols>
    <col min="1" max="1" width="23.57421875" style="0" customWidth="1"/>
  </cols>
  <sheetData>
    <row r="1" spans="1:2" ht="12.75">
      <c r="A1" s="65" t="s">
        <v>345</v>
      </c>
      <c r="B1" s="65" t="s">
        <v>346</v>
      </c>
    </row>
    <row r="5" spans="1:2" ht="12.75">
      <c r="A5" t="s">
        <v>347</v>
      </c>
      <c r="B5">
        <v>80</v>
      </c>
    </row>
    <row r="6" spans="1:2" ht="12.75">
      <c r="A6" t="s">
        <v>348</v>
      </c>
      <c r="B6">
        <v>80</v>
      </c>
    </row>
    <row r="7" spans="1:2" ht="12.75">
      <c r="A7" t="s">
        <v>349</v>
      </c>
      <c r="B7">
        <v>18</v>
      </c>
    </row>
    <row r="8" spans="1:2" ht="12.75">
      <c r="A8" t="s">
        <v>350</v>
      </c>
      <c r="B8">
        <v>62</v>
      </c>
    </row>
    <row r="9" spans="1:2" ht="12.75">
      <c r="A9" t="s">
        <v>351</v>
      </c>
      <c r="B9">
        <v>10</v>
      </c>
    </row>
    <row r="10" spans="1:2" ht="12.75">
      <c r="A10" t="s">
        <v>352</v>
      </c>
      <c r="B10">
        <v>62</v>
      </c>
    </row>
    <row r="11" spans="1:2" ht="12.75">
      <c r="A11" t="s">
        <v>353</v>
      </c>
      <c r="B11">
        <v>59</v>
      </c>
    </row>
    <row r="12" spans="1:2" ht="12.75">
      <c r="A12" t="s">
        <v>354</v>
      </c>
      <c r="B12">
        <v>62</v>
      </c>
    </row>
    <row r="13" spans="1:2" ht="12.75">
      <c r="A13" t="s">
        <v>355</v>
      </c>
      <c r="B13">
        <v>62</v>
      </c>
    </row>
    <row r="14" spans="1:2" ht="12.75">
      <c r="A14" t="s">
        <v>356</v>
      </c>
      <c r="B14">
        <v>71</v>
      </c>
    </row>
    <row r="15" spans="1:2" ht="12.75">
      <c r="A15" t="s">
        <v>357</v>
      </c>
      <c r="B15">
        <v>91</v>
      </c>
    </row>
    <row r="16" spans="1:2" ht="12.75">
      <c r="A16" t="s">
        <v>358</v>
      </c>
      <c r="B16">
        <v>2</v>
      </c>
    </row>
    <row r="17" spans="1:2" ht="12.75">
      <c r="A17" t="s">
        <v>359</v>
      </c>
      <c r="B17">
        <v>59</v>
      </c>
    </row>
    <row r="18" spans="1:2" ht="12.75">
      <c r="A18" t="s">
        <v>360</v>
      </c>
      <c r="B18">
        <v>62</v>
      </c>
    </row>
    <row r="19" spans="1:2" ht="12.75">
      <c r="A19" t="s">
        <v>361</v>
      </c>
      <c r="B19">
        <v>62</v>
      </c>
    </row>
    <row r="20" spans="1:2" ht="12.75">
      <c r="A20" t="s">
        <v>362</v>
      </c>
      <c r="B20">
        <v>62</v>
      </c>
    </row>
    <row r="21" spans="1:2" ht="12.75">
      <c r="A21" t="s">
        <v>363</v>
      </c>
      <c r="B21">
        <v>2</v>
      </c>
    </row>
    <row r="22" spans="1:2" ht="12.75">
      <c r="A22" t="s">
        <v>78</v>
      </c>
      <c r="B22">
        <v>8</v>
      </c>
    </row>
    <row r="23" spans="1:2" ht="12.75">
      <c r="A23" t="s">
        <v>364</v>
      </c>
      <c r="B23">
        <v>62</v>
      </c>
    </row>
    <row r="24" spans="1:2" ht="12.75">
      <c r="A24" t="s">
        <v>365</v>
      </c>
      <c r="B24">
        <v>38</v>
      </c>
    </row>
    <row r="25" spans="1:2" ht="12.75">
      <c r="A25" t="s">
        <v>366</v>
      </c>
      <c r="B25">
        <v>28</v>
      </c>
    </row>
    <row r="26" spans="1:2" ht="12.75">
      <c r="A26" t="s">
        <v>367</v>
      </c>
      <c r="B26">
        <v>91</v>
      </c>
    </row>
    <row r="27" spans="1:2" ht="12.75">
      <c r="A27" t="s">
        <v>368</v>
      </c>
      <c r="B27">
        <v>59</v>
      </c>
    </row>
    <row r="28" spans="1:2" ht="12.75">
      <c r="A28" t="s">
        <v>369</v>
      </c>
      <c r="B28">
        <v>62</v>
      </c>
    </row>
    <row r="29" spans="1:2" ht="12.75">
      <c r="A29" t="s">
        <v>370</v>
      </c>
      <c r="B29">
        <v>80</v>
      </c>
    </row>
    <row r="30" spans="1:2" ht="12.75">
      <c r="A30" t="s">
        <v>371</v>
      </c>
      <c r="B30">
        <v>62</v>
      </c>
    </row>
    <row r="31" spans="1:2" ht="12.75">
      <c r="A31" t="s">
        <v>372</v>
      </c>
      <c r="B31">
        <v>71</v>
      </c>
    </row>
    <row r="32" spans="1:2" ht="12.75">
      <c r="A32" t="s">
        <v>172</v>
      </c>
      <c r="B32">
        <v>8</v>
      </c>
    </row>
    <row r="33" spans="1:2" ht="12.75">
      <c r="A33" t="s">
        <v>373</v>
      </c>
      <c r="B33">
        <v>28</v>
      </c>
    </row>
    <row r="34" spans="1:2" ht="12.75">
      <c r="A34" t="s">
        <v>374</v>
      </c>
      <c r="B34">
        <v>28</v>
      </c>
    </row>
    <row r="35" spans="1:2" ht="12.75">
      <c r="A35" t="s">
        <v>66</v>
      </c>
      <c r="B35">
        <v>8</v>
      </c>
    </row>
    <row r="36" spans="1:2" ht="12.75">
      <c r="A36" t="s">
        <v>375</v>
      </c>
      <c r="B36">
        <v>71</v>
      </c>
    </row>
    <row r="37" spans="1:2" ht="12.75">
      <c r="A37" t="s">
        <v>376</v>
      </c>
      <c r="B37">
        <v>28</v>
      </c>
    </row>
    <row r="38" spans="1:2" ht="12.75">
      <c r="A38" t="s">
        <v>377</v>
      </c>
      <c r="B38">
        <v>8</v>
      </c>
    </row>
    <row r="39" spans="1:2" ht="12.75">
      <c r="A39" t="s">
        <v>378</v>
      </c>
      <c r="B39">
        <v>62</v>
      </c>
    </row>
    <row r="40" spans="1:2" ht="12.75">
      <c r="A40" t="s">
        <v>379</v>
      </c>
      <c r="B40">
        <v>62</v>
      </c>
    </row>
    <row r="41" spans="1:2" ht="12.75">
      <c r="A41" t="s">
        <v>380</v>
      </c>
      <c r="B41">
        <v>91</v>
      </c>
    </row>
    <row r="42" spans="1:2" ht="12.75">
      <c r="A42" t="s">
        <v>381</v>
      </c>
      <c r="B42">
        <v>62</v>
      </c>
    </row>
    <row r="43" spans="1:2" ht="12.75">
      <c r="A43" t="s">
        <v>382</v>
      </c>
      <c r="B43">
        <v>80</v>
      </c>
    </row>
    <row r="44" spans="1:2" ht="12.75">
      <c r="A44" t="s">
        <v>383</v>
      </c>
      <c r="B44">
        <v>28</v>
      </c>
    </row>
    <row r="45" spans="1:2" ht="12.75">
      <c r="A45" t="s">
        <v>384</v>
      </c>
      <c r="B45">
        <v>59</v>
      </c>
    </row>
    <row r="46" spans="1:2" ht="12.75">
      <c r="A46" t="s">
        <v>385</v>
      </c>
      <c r="B46">
        <v>59</v>
      </c>
    </row>
    <row r="47" spans="1:2" ht="12.75">
      <c r="A47" t="s">
        <v>386</v>
      </c>
      <c r="B47">
        <v>10</v>
      </c>
    </row>
    <row r="48" spans="1:2" ht="12.75">
      <c r="A48" t="s">
        <v>387</v>
      </c>
      <c r="B48">
        <v>80</v>
      </c>
    </row>
    <row r="49" spans="1:2" ht="12.75">
      <c r="A49" t="s">
        <v>388</v>
      </c>
      <c r="B49">
        <v>8</v>
      </c>
    </row>
    <row r="50" spans="1:2" ht="12.75">
      <c r="A50" t="s">
        <v>389</v>
      </c>
      <c r="B50">
        <v>77</v>
      </c>
    </row>
    <row r="51" spans="1:2" ht="12.75">
      <c r="A51" t="s">
        <v>390</v>
      </c>
      <c r="B51">
        <v>62</v>
      </c>
    </row>
    <row r="52" spans="1:2" ht="12.75">
      <c r="A52" t="s">
        <v>391</v>
      </c>
      <c r="B52">
        <v>18</v>
      </c>
    </row>
    <row r="53" spans="1:2" ht="12.75">
      <c r="A53" t="s">
        <v>392</v>
      </c>
      <c r="B53">
        <v>59</v>
      </c>
    </row>
    <row r="54" spans="1:2" ht="12.75">
      <c r="A54" t="s">
        <v>393</v>
      </c>
      <c r="B54">
        <v>69</v>
      </c>
    </row>
    <row r="55" spans="1:2" ht="12.75">
      <c r="A55" t="s">
        <v>394</v>
      </c>
      <c r="B55">
        <v>8</v>
      </c>
    </row>
    <row r="56" spans="1:2" ht="12.75">
      <c r="A56" t="s">
        <v>395</v>
      </c>
      <c r="B56">
        <v>69</v>
      </c>
    </row>
    <row r="57" spans="1:2" ht="12.75">
      <c r="A57" t="s">
        <v>396</v>
      </c>
      <c r="B57">
        <v>76</v>
      </c>
    </row>
    <row r="58" spans="1:2" ht="12.75">
      <c r="A58" t="s">
        <v>397</v>
      </c>
      <c r="B58">
        <v>71</v>
      </c>
    </row>
    <row r="59" spans="1:2" ht="12.75">
      <c r="A59" t="s">
        <v>398</v>
      </c>
      <c r="B59">
        <v>62</v>
      </c>
    </row>
    <row r="60" spans="1:2" ht="12.75">
      <c r="A60" t="s">
        <v>399</v>
      </c>
      <c r="B60">
        <v>2</v>
      </c>
    </row>
    <row r="61" spans="1:2" ht="12.75">
      <c r="A61" t="s">
        <v>400</v>
      </c>
      <c r="B61">
        <v>59</v>
      </c>
    </row>
    <row r="62" spans="1:2" ht="12.75">
      <c r="A62" t="s">
        <v>401</v>
      </c>
      <c r="B62">
        <v>59</v>
      </c>
    </row>
    <row r="63" spans="1:2" ht="12.75">
      <c r="A63" t="s">
        <v>402</v>
      </c>
      <c r="B63">
        <v>59</v>
      </c>
    </row>
    <row r="64" spans="1:2" ht="12.75">
      <c r="A64" t="s">
        <v>403</v>
      </c>
      <c r="B64">
        <v>59</v>
      </c>
    </row>
    <row r="65" spans="1:2" ht="12.75">
      <c r="A65" t="s">
        <v>404</v>
      </c>
      <c r="B65">
        <v>59</v>
      </c>
    </row>
    <row r="66" spans="1:2" ht="12.75">
      <c r="A66" t="s">
        <v>405</v>
      </c>
      <c r="B66">
        <v>36</v>
      </c>
    </row>
    <row r="67" spans="1:2" ht="12.75">
      <c r="A67" t="s">
        <v>406</v>
      </c>
      <c r="B67">
        <v>28</v>
      </c>
    </row>
    <row r="68" spans="1:2" ht="12.75">
      <c r="A68" t="s">
        <v>407</v>
      </c>
      <c r="B68">
        <v>62</v>
      </c>
    </row>
    <row r="69" spans="1:2" ht="12.75">
      <c r="A69" t="s">
        <v>408</v>
      </c>
      <c r="B69">
        <v>10</v>
      </c>
    </row>
    <row r="70" spans="1:2" ht="12.75">
      <c r="A70" t="s">
        <v>409</v>
      </c>
      <c r="B70">
        <v>38</v>
      </c>
    </row>
    <row r="71" spans="1:2" ht="12.75">
      <c r="A71" t="s">
        <v>410</v>
      </c>
      <c r="B71">
        <v>71</v>
      </c>
    </row>
    <row r="72" spans="1:2" ht="12.75">
      <c r="A72" t="s">
        <v>411</v>
      </c>
      <c r="B72">
        <v>74</v>
      </c>
    </row>
    <row r="73" spans="1:2" ht="12.75">
      <c r="A73" t="s">
        <v>412</v>
      </c>
      <c r="B73">
        <v>38</v>
      </c>
    </row>
    <row r="74" spans="1:2" ht="12.75">
      <c r="A74" t="s">
        <v>413</v>
      </c>
      <c r="B74">
        <v>62</v>
      </c>
    </row>
    <row r="75" spans="1:2" ht="12.75">
      <c r="A75" t="s">
        <v>414</v>
      </c>
      <c r="B75">
        <v>62</v>
      </c>
    </row>
    <row r="76" spans="1:2" ht="12.75">
      <c r="A76" t="s">
        <v>415</v>
      </c>
      <c r="B76">
        <v>59</v>
      </c>
    </row>
    <row r="77" spans="1:2" ht="12.75">
      <c r="A77" t="s">
        <v>416</v>
      </c>
      <c r="B77">
        <v>28</v>
      </c>
    </row>
    <row r="78" spans="1:2" ht="12.75">
      <c r="A78" t="s">
        <v>417</v>
      </c>
      <c r="B78">
        <v>28</v>
      </c>
    </row>
    <row r="79" spans="1:2" ht="12.75">
      <c r="A79" t="s">
        <v>418</v>
      </c>
      <c r="B79">
        <v>69</v>
      </c>
    </row>
    <row r="80" spans="1:2" ht="12.75">
      <c r="A80" t="s">
        <v>419</v>
      </c>
      <c r="B80">
        <v>69</v>
      </c>
    </row>
    <row r="81" spans="1:2" ht="12.75">
      <c r="A81" t="s">
        <v>420</v>
      </c>
      <c r="B81">
        <v>69</v>
      </c>
    </row>
    <row r="82" spans="1:2" ht="12.75">
      <c r="A82" t="s">
        <v>421</v>
      </c>
      <c r="B82">
        <v>71</v>
      </c>
    </row>
    <row r="83" spans="1:2" ht="12.75">
      <c r="A83" t="s">
        <v>422</v>
      </c>
      <c r="B83">
        <v>59</v>
      </c>
    </row>
    <row r="84" spans="1:2" ht="12.75">
      <c r="A84" t="s">
        <v>423</v>
      </c>
      <c r="B84">
        <v>45</v>
      </c>
    </row>
    <row r="85" spans="1:2" ht="12.75">
      <c r="A85" t="s">
        <v>424</v>
      </c>
      <c r="B85">
        <v>77</v>
      </c>
    </row>
    <row r="86" spans="1:2" ht="12.75">
      <c r="A86" t="s">
        <v>425</v>
      </c>
      <c r="B86">
        <v>2</v>
      </c>
    </row>
    <row r="87" spans="1:2" ht="12.75">
      <c r="A87" t="s">
        <v>426</v>
      </c>
      <c r="B87">
        <v>62</v>
      </c>
    </row>
    <row r="88" spans="1:2" ht="12.75">
      <c r="A88" t="s">
        <v>427</v>
      </c>
      <c r="B88">
        <v>59</v>
      </c>
    </row>
    <row r="89" spans="1:2" ht="12.75">
      <c r="A89" t="s">
        <v>428</v>
      </c>
      <c r="B89">
        <v>62</v>
      </c>
    </row>
    <row r="90" spans="1:2" ht="12.75">
      <c r="A90" t="s">
        <v>429</v>
      </c>
      <c r="B90">
        <v>52</v>
      </c>
    </row>
    <row r="91" spans="1:2" ht="12.75">
      <c r="A91" t="s">
        <v>430</v>
      </c>
      <c r="B91">
        <v>80</v>
      </c>
    </row>
    <row r="92" spans="1:2" ht="12.75">
      <c r="A92" t="s">
        <v>431</v>
      </c>
      <c r="B92">
        <v>62</v>
      </c>
    </row>
    <row r="93" spans="1:2" ht="12.75">
      <c r="A93" t="s">
        <v>432</v>
      </c>
      <c r="B93">
        <v>28</v>
      </c>
    </row>
    <row r="94" spans="1:2" ht="12.75">
      <c r="A94" t="s">
        <v>433</v>
      </c>
      <c r="B94">
        <v>59</v>
      </c>
    </row>
    <row r="95" spans="1:2" ht="12.75">
      <c r="A95" t="s">
        <v>434</v>
      </c>
      <c r="B95">
        <v>62</v>
      </c>
    </row>
    <row r="96" spans="1:2" ht="12.75">
      <c r="A96" t="s">
        <v>435</v>
      </c>
      <c r="B96">
        <v>8</v>
      </c>
    </row>
    <row r="97" spans="1:2" ht="12.75">
      <c r="A97" t="s">
        <v>436</v>
      </c>
      <c r="B97">
        <v>59</v>
      </c>
    </row>
    <row r="98" spans="1:2" ht="12.75">
      <c r="A98" t="s">
        <v>437</v>
      </c>
      <c r="B98">
        <v>59</v>
      </c>
    </row>
    <row r="99" spans="1:2" ht="12.75">
      <c r="A99" t="s">
        <v>438</v>
      </c>
      <c r="B99">
        <v>2</v>
      </c>
    </row>
    <row r="100" spans="1:2" ht="12.75">
      <c r="A100" t="s">
        <v>439</v>
      </c>
      <c r="B100">
        <v>69</v>
      </c>
    </row>
    <row r="101" spans="1:2" ht="12.75">
      <c r="A101" t="s">
        <v>440</v>
      </c>
      <c r="B101">
        <v>62</v>
      </c>
    </row>
    <row r="102" spans="1:2" ht="12.75">
      <c r="A102" t="s">
        <v>441</v>
      </c>
      <c r="B102">
        <v>62</v>
      </c>
    </row>
    <row r="103" spans="1:2" ht="12.75">
      <c r="A103" t="s">
        <v>442</v>
      </c>
      <c r="B103">
        <v>59</v>
      </c>
    </row>
    <row r="104" spans="1:2" ht="12.75">
      <c r="A104" t="s">
        <v>443</v>
      </c>
      <c r="B104">
        <v>8</v>
      </c>
    </row>
    <row r="105" spans="1:2" ht="12.75">
      <c r="A105" t="s">
        <v>444</v>
      </c>
      <c r="B105">
        <v>80</v>
      </c>
    </row>
    <row r="106" spans="1:2" ht="12.75">
      <c r="A106" t="s">
        <v>63</v>
      </c>
      <c r="B106">
        <v>8</v>
      </c>
    </row>
    <row r="107" spans="1:2" ht="12.75">
      <c r="A107" t="s">
        <v>91</v>
      </c>
      <c r="B107">
        <v>8</v>
      </c>
    </row>
    <row r="108" spans="1:2" ht="12.75">
      <c r="A108" t="s">
        <v>445</v>
      </c>
      <c r="B108">
        <v>8</v>
      </c>
    </row>
    <row r="109" spans="1:2" ht="12.75">
      <c r="A109" t="s">
        <v>446</v>
      </c>
      <c r="B109">
        <v>69</v>
      </c>
    </row>
    <row r="110" spans="1:2" ht="12.75">
      <c r="A110" t="s">
        <v>56</v>
      </c>
      <c r="B110">
        <v>8</v>
      </c>
    </row>
    <row r="111" spans="1:2" ht="12.75">
      <c r="A111" t="s">
        <v>114</v>
      </c>
      <c r="B111">
        <v>8</v>
      </c>
    </row>
    <row r="112" spans="1:2" ht="12.75">
      <c r="A112" t="s">
        <v>447</v>
      </c>
      <c r="B112">
        <v>26</v>
      </c>
    </row>
    <row r="113" spans="1:2" ht="12.75">
      <c r="A113" t="s">
        <v>448</v>
      </c>
      <c r="B113">
        <v>59</v>
      </c>
    </row>
    <row r="114" spans="1:2" ht="12.75">
      <c r="A114" t="s">
        <v>449</v>
      </c>
      <c r="B114">
        <v>80</v>
      </c>
    </row>
    <row r="115" spans="1:2" ht="12.75">
      <c r="A115" t="s">
        <v>450</v>
      </c>
      <c r="B115">
        <v>59</v>
      </c>
    </row>
    <row r="116" spans="1:2" ht="12.75">
      <c r="A116" t="s">
        <v>451</v>
      </c>
      <c r="B116">
        <v>59</v>
      </c>
    </row>
    <row r="117" spans="1:2" ht="12.75">
      <c r="A117" t="s">
        <v>452</v>
      </c>
      <c r="B117">
        <v>59</v>
      </c>
    </row>
    <row r="118" spans="1:2" ht="12.75">
      <c r="A118" t="s">
        <v>453</v>
      </c>
      <c r="B118">
        <v>59</v>
      </c>
    </row>
    <row r="119" spans="1:2" ht="12.75">
      <c r="A119" t="s">
        <v>454</v>
      </c>
      <c r="B119">
        <v>45</v>
      </c>
    </row>
    <row r="120" spans="1:2" ht="12.75">
      <c r="A120" t="s">
        <v>455</v>
      </c>
      <c r="B120">
        <v>52</v>
      </c>
    </row>
    <row r="121" spans="1:2" ht="12.75">
      <c r="A121" t="s">
        <v>456</v>
      </c>
      <c r="B121">
        <v>38</v>
      </c>
    </row>
    <row r="122" spans="1:2" ht="12.75">
      <c r="A122" t="s">
        <v>457</v>
      </c>
      <c r="B122">
        <v>63</v>
      </c>
    </row>
    <row r="123" spans="1:2" ht="12.75">
      <c r="A123" t="s">
        <v>458</v>
      </c>
      <c r="B123">
        <v>10</v>
      </c>
    </row>
    <row r="124" spans="1:2" ht="12.75">
      <c r="A124" t="s">
        <v>60</v>
      </c>
      <c r="B124">
        <v>8</v>
      </c>
    </row>
    <row r="125" spans="1:2" ht="12.75">
      <c r="A125" t="s">
        <v>459</v>
      </c>
      <c r="B125">
        <v>45</v>
      </c>
    </row>
    <row r="126" spans="1:2" ht="12.75">
      <c r="A126" t="s">
        <v>460</v>
      </c>
      <c r="B126">
        <v>62</v>
      </c>
    </row>
    <row r="127" spans="1:2" ht="12.75">
      <c r="A127" t="s">
        <v>461</v>
      </c>
      <c r="B127">
        <v>62</v>
      </c>
    </row>
    <row r="128" spans="1:2" ht="12.75">
      <c r="A128" t="s">
        <v>462</v>
      </c>
      <c r="B128">
        <v>62</v>
      </c>
    </row>
    <row r="129" spans="1:2" ht="12.75">
      <c r="A129" t="s">
        <v>463</v>
      </c>
      <c r="B129">
        <v>59</v>
      </c>
    </row>
    <row r="130" spans="1:2" ht="12.75">
      <c r="A130" t="s">
        <v>464</v>
      </c>
      <c r="B130">
        <v>3</v>
      </c>
    </row>
    <row r="131" spans="1:2" ht="12.75">
      <c r="A131" t="s">
        <v>465</v>
      </c>
      <c r="B131">
        <v>69</v>
      </c>
    </row>
    <row r="132" spans="1:2" ht="12.75">
      <c r="A132" t="s">
        <v>466</v>
      </c>
      <c r="B132">
        <v>62</v>
      </c>
    </row>
    <row r="133" spans="1:2" ht="12.75">
      <c r="A133" t="s">
        <v>467</v>
      </c>
      <c r="B133">
        <v>59</v>
      </c>
    </row>
    <row r="134" spans="1:2" ht="12.75">
      <c r="A134" t="s">
        <v>468</v>
      </c>
      <c r="B134">
        <v>2</v>
      </c>
    </row>
    <row r="135" spans="1:2" ht="12.75">
      <c r="A135" t="s">
        <v>469</v>
      </c>
      <c r="B135">
        <v>28</v>
      </c>
    </row>
    <row r="136" spans="1:2" ht="12.75">
      <c r="A136" t="s">
        <v>54</v>
      </c>
      <c r="B136">
        <v>8</v>
      </c>
    </row>
    <row r="137" spans="1:2" ht="12.75">
      <c r="A137" t="s">
        <v>470</v>
      </c>
      <c r="B137">
        <v>79</v>
      </c>
    </row>
    <row r="138" spans="1:2" ht="12.75">
      <c r="A138" t="s">
        <v>471</v>
      </c>
      <c r="B138">
        <v>59</v>
      </c>
    </row>
    <row r="139" spans="1:2" ht="12.75">
      <c r="A139" t="s">
        <v>472</v>
      </c>
      <c r="B139">
        <v>59</v>
      </c>
    </row>
    <row r="140" spans="1:2" ht="12.75">
      <c r="A140" t="s">
        <v>473</v>
      </c>
      <c r="B140">
        <v>28</v>
      </c>
    </row>
    <row r="141" spans="1:2" ht="12.75">
      <c r="A141" t="s">
        <v>474</v>
      </c>
      <c r="B141">
        <v>69</v>
      </c>
    </row>
    <row r="142" spans="1:2" ht="12.75">
      <c r="A142" t="s">
        <v>475</v>
      </c>
      <c r="B142">
        <v>62</v>
      </c>
    </row>
    <row r="143" spans="1:2" ht="12.75">
      <c r="A143" t="s">
        <v>476</v>
      </c>
      <c r="B143">
        <v>69</v>
      </c>
    </row>
    <row r="144" spans="1:2" ht="12.75">
      <c r="A144" t="s">
        <v>477</v>
      </c>
      <c r="B144">
        <v>59</v>
      </c>
    </row>
    <row r="145" spans="1:2" ht="12.75">
      <c r="A145" t="s">
        <v>478</v>
      </c>
      <c r="B145">
        <v>59</v>
      </c>
    </row>
    <row r="146" spans="1:2" ht="12.75">
      <c r="A146" t="s">
        <v>479</v>
      </c>
      <c r="B146">
        <v>2</v>
      </c>
    </row>
    <row r="147" spans="1:2" ht="12.75">
      <c r="A147" t="s">
        <v>480</v>
      </c>
      <c r="B147">
        <v>8</v>
      </c>
    </row>
    <row r="148" spans="1:2" ht="12.75">
      <c r="A148" t="s">
        <v>481</v>
      </c>
      <c r="B148">
        <v>38</v>
      </c>
    </row>
    <row r="149" spans="1:2" ht="12.75">
      <c r="A149" t="s">
        <v>481</v>
      </c>
      <c r="B149">
        <v>38</v>
      </c>
    </row>
    <row r="150" spans="1:2" ht="12.75">
      <c r="A150" t="s">
        <v>482</v>
      </c>
      <c r="B150">
        <v>59</v>
      </c>
    </row>
    <row r="151" spans="1:2" ht="12.75">
      <c r="A151" t="s">
        <v>483</v>
      </c>
      <c r="B151">
        <v>59</v>
      </c>
    </row>
    <row r="152" spans="1:2" ht="12.75">
      <c r="A152" t="s">
        <v>484</v>
      </c>
      <c r="B152">
        <v>62</v>
      </c>
    </row>
    <row r="153" spans="1:2" ht="12.75">
      <c r="A153" t="s">
        <v>484</v>
      </c>
      <c r="B153">
        <v>62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B100"/>
  <sheetViews>
    <sheetView workbookViewId="0" topLeftCell="A1">
      <selection activeCell="L4" sqref="L4"/>
    </sheetView>
  </sheetViews>
  <sheetFormatPr defaultColWidth="11.421875" defaultRowHeight="12.75"/>
  <cols>
    <col min="1" max="1" width="6.7109375" style="9" customWidth="1"/>
    <col min="2" max="2" width="24.00390625" style="0" customWidth="1"/>
    <col min="3" max="3" width="30.7109375" style="0" customWidth="1"/>
    <col min="4" max="5" width="11.421875" style="9" customWidth="1"/>
    <col min="6" max="10" width="0" style="9" hidden="1" customWidth="1"/>
    <col min="11" max="11" width="3.28125" style="9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1" customFormat="1" ht="30" customHeight="1">
      <c r="A1" s="10" t="s">
        <v>24</v>
      </c>
      <c r="B1" s="11"/>
      <c r="C1" s="12" t="s">
        <v>25</v>
      </c>
      <c r="D1" s="13"/>
      <c r="E1" s="13"/>
      <c r="F1" s="13"/>
      <c r="G1" s="14" t="s">
        <v>26</v>
      </c>
      <c r="H1" s="13"/>
      <c r="I1" s="13"/>
      <c r="J1" s="13"/>
      <c r="K1" s="15"/>
      <c r="L1" s="13"/>
      <c r="M1" s="13"/>
      <c r="N1" s="13"/>
      <c r="O1" s="16"/>
      <c r="P1" s="17"/>
      <c r="Q1" s="18"/>
      <c r="R1" s="19"/>
      <c r="S1" s="12" t="s">
        <v>25</v>
      </c>
      <c r="T1" s="13"/>
      <c r="U1" s="20"/>
      <c r="V1" s="11"/>
      <c r="W1" s="11"/>
      <c r="X1" s="11"/>
      <c r="Y1" s="11"/>
      <c r="Z1" s="13"/>
      <c r="AA1" s="13"/>
      <c r="AB1" s="13"/>
    </row>
    <row r="2" spans="1:28" s="21" customFormat="1" ht="19.5" customHeight="1">
      <c r="A2" s="22" t="s">
        <v>27</v>
      </c>
      <c r="B2" s="23"/>
      <c r="C2" s="23"/>
      <c r="D2" s="16"/>
      <c r="E2" s="16"/>
      <c r="F2" s="24" t="s">
        <v>28</v>
      </c>
      <c r="G2" s="24"/>
      <c r="H2" s="24"/>
      <c r="I2" s="24" t="s">
        <v>29</v>
      </c>
      <c r="J2" s="24"/>
      <c r="K2" s="25"/>
      <c r="L2" s="26" t="s">
        <v>30</v>
      </c>
      <c r="M2" s="26"/>
      <c r="N2" s="26"/>
      <c r="O2" s="26"/>
      <c r="P2" s="26"/>
      <c r="Q2" s="27" t="s">
        <v>31</v>
      </c>
      <c r="R2" s="19"/>
      <c r="S2" s="28" t="s">
        <v>32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0" t="s">
        <v>33</v>
      </c>
      <c r="C3" s="30" t="s">
        <v>34</v>
      </c>
      <c r="D3" s="31" t="s">
        <v>35</v>
      </c>
      <c r="E3" s="31" t="s">
        <v>36</v>
      </c>
      <c r="F3" s="32" t="s">
        <v>37</v>
      </c>
      <c r="G3" s="32" t="s">
        <v>38</v>
      </c>
      <c r="H3" s="32" t="s">
        <v>39</v>
      </c>
      <c r="I3" s="33" t="s">
        <v>40</v>
      </c>
      <c r="J3" s="33" t="s">
        <v>41</v>
      </c>
      <c r="K3" s="34"/>
      <c r="L3" s="35" t="s">
        <v>42</v>
      </c>
      <c r="M3" s="36" t="s">
        <v>43</v>
      </c>
      <c r="N3" s="35" t="s">
        <v>44</v>
      </c>
      <c r="O3" s="36" t="s">
        <v>43</v>
      </c>
      <c r="P3" s="37" t="s">
        <v>45</v>
      </c>
      <c r="Q3" s="27"/>
      <c r="R3" s="19"/>
      <c r="S3" s="30" t="s">
        <v>46</v>
      </c>
      <c r="T3" s="30" t="s">
        <v>4</v>
      </c>
      <c r="U3" s="30" t="s">
        <v>33</v>
      </c>
      <c r="V3" s="30" t="s">
        <v>47</v>
      </c>
      <c r="W3" s="30" t="s">
        <v>48</v>
      </c>
      <c r="X3" s="30" t="s">
        <v>49</v>
      </c>
      <c r="Y3" s="30" t="s">
        <v>50</v>
      </c>
      <c r="Z3" s="31" t="s">
        <v>51</v>
      </c>
      <c r="AA3" s="31" t="s">
        <v>52</v>
      </c>
      <c r="AB3" s="30" t="s">
        <v>53</v>
      </c>
    </row>
    <row r="4" spans="1:28" s="43" customFormat="1" ht="12.75">
      <c r="A4" s="38">
        <v>8</v>
      </c>
      <c r="B4" s="39" t="s">
        <v>54</v>
      </c>
      <c r="C4" s="39" t="s">
        <v>55</v>
      </c>
      <c r="D4" s="40">
        <v>1997</v>
      </c>
      <c r="E4" s="40">
        <v>66736687</v>
      </c>
      <c r="F4" s="38"/>
      <c r="G4" s="38"/>
      <c r="H4" s="41">
        <f>F4+G4</f>
        <v>0</v>
      </c>
      <c r="I4" s="38"/>
      <c r="J4" s="38"/>
      <c r="K4" s="42"/>
      <c r="L4" s="43">
        <f>100+96+96</f>
        <v>292</v>
      </c>
      <c r="P4" s="44">
        <f>L4+N4</f>
        <v>292</v>
      </c>
      <c r="R4" s="45"/>
      <c r="T4" s="43">
        <v>8</v>
      </c>
      <c r="U4" s="43" t="s">
        <v>56</v>
      </c>
      <c r="V4" s="43" t="s">
        <v>57</v>
      </c>
      <c r="W4" s="43" t="s">
        <v>58</v>
      </c>
      <c r="X4" s="43" t="s">
        <v>59</v>
      </c>
      <c r="Z4" s="43">
        <f>282+259+269</f>
        <v>810</v>
      </c>
      <c r="AB4" s="44">
        <f>Z4+AA4</f>
        <v>810</v>
      </c>
    </row>
    <row r="5" spans="1:28" s="43" customFormat="1" ht="12.75">
      <c r="A5" s="38">
        <v>8</v>
      </c>
      <c r="B5" s="39" t="s">
        <v>56</v>
      </c>
      <c r="C5" s="39" t="s">
        <v>59</v>
      </c>
      <c r="D5" s="40">
        <v>1996</v>
      </c>
      <c r="E5" s="40">
        <v>47090540</v>
      </c>
      <c r="F5" s="38"/>
      <c r="G5" s="38"/>
      <c r="H5" s="41">
        <f>F5+G5</f>
        <v>0</v>
      </c>
      <c r="I5" s="38"/>
      <c r="J5" s="38"/>
      <c r="K5" s="42"/>
      <c r="L5" s="43">
        <f>95+92+95</f>
        <v>282</v>
      </c>
      <c r="M5" s="43">
        <v>1</v>
      </c>
      <c r="P5" s="44">
        <f>L5+N5</f>
        <v>282</v>
      </c>
      <c r="R5" s="45"/>
      <c r="AB5" s="44">
        <f>Z5+AA5</f>
        <v>0</v>
      </c>
    </row>
    <row r="6" spans="1:28" s="43" customFormat="1" ht="12.75">
      <c r="A6" s="38">
        <v>8</v>
      </c>
      <c r="B6" s="39" t="s">
        <v>60</v>
      </c>
      <c r="C6" s="39" t="s">
        <v>61</v>
      </c>
      <c r="D6" s="40">
        <v>1968</v>
      </c>
      <c r="E6" s="40">
        <v>20022449</v>
      </c>
      <c r="F6" s="40">
        <v>280</v>
      </c>
      <c r="G6" s="40">
        <v>281</v>
      </c>
      <c r="H6" s="41">
        <f>F6+G6</f>
        <v>561</v>
      </c>
      <c r="I6" s="38">
        <v>280</v>
      </c>
      <c r="J6" s="38">
        <v>279</v>
      </c>
      <c r="K6" s="42"/>
      <c r="L6" s="43">
        <f>91+92+93</f>
        <v>276</v>
      </c>
      <c r="P6" s="44">
        <f>L6+N6</f>
        <v>276</v>
      </c>
      <c r="R6" s="45"/>
      <c r="AB6" s="44">
        <f>Z6+AA6</f>
        <v>0</v>
      </c>
    </row>
    <row r="7" spans="1:28" s="43" customFormat="1" ht="12.75">
      <c r="A7" s="38">
        <v>8</v>
      </c>
      <c r="B7" s="39" t="s">
        <v>54</v>
      </c>
      <c r="C7" s="39" t="s">
        <v>62</v>
      </c>
      <c r="D7" s="40">
        <v>1962</v>
      </c>
      <c r="E7" s="40">
        <v>45189982</v>
      </c>
      <c r="F7" s="40">
        <v>258</v>
      </c>
      <c r="G7" s="40">
        <v>0</v>
      </c>
      <c r="H7" s="41">
        <f>F7+G7</f>
        <v>258</v>
      </c>
      <c r="I7" s="38"/>
      <c r="J7" s="38"/>
      <c r="K7" s="42"/>
      <c r="L7" s="43">
        <f>91+90+90</f>
        <v>271</v>
      </c>
      <c r="P7" s="44">
        <f>L7+N7</f>
        <v>271</v>
      </c>
      <c r="R7" s="45"/>
      <c r="AB7" s="44">
        <f>Z7+AA7</f>
        <v>0</v>
      </c>
    </row>
    <row r="8" spans="1:28" s="43" customFormat="1" ht="12.75">
      <c r="A8" s="38">
        <v>8</v>
      </c>
      <c r="B8" s="39" t="s">
        <v>56</v>
      </c>
      <c r="C8" s="39" t="s">
        <v>58</v>
      </c>
      <c r="D8" s="40">
        <v>1988</v>
      </c>
      <c r="E8" s="40">
        <v>48113634</v>
      </c>
      <c r="F8" s="38"/>
      <c r="G8" s="38"/>
      <c r="H8" s="41">
        <f>F8+G8</f>
        <v>0</v>
      </c>
      <c r="I8" s="38"/>
      <c r="J8" s="38"/>
      <c r="K8" s="42"/>
      <c r="L8" s="43">
        <f>87+90+92</f>
        <v>269</v>
      </c>
      <c r="M8" s="43">
        <v>1</v>
      </c>
      <c r="P8" s="44">
        <f>L8+N8</f>
        <v>269</v>
      </c>
      <c r="R8" s="45"/>
      <c r="AB8" s="44">
        <f>Z8+AA8</f>
        <v>0</v>
      </c>
    </row>
    <row r="9" spans="1:28" s="43" customFormat="1" ht="12.75">
      <c r="A9" s="38">
        <v>8</v>
      </c>
      <c r="B9" s="39" t="s">
        <v>56</v>
      </c>
      <c r="C9" s="39" t="s">
        <v>57</v>
      </c>
      <c r="D9" s="40">
        <v>1975</v>
      </c>
      <c r="E9" s="40">
        <v>20022596</v>
      </c>
      <c r="F9" s="38"/>
      <c r="G9" s="38"/>
      <c r="H9" s="41">
        <f>F9+G9</f>
        <v>0</v>
      </c>
      <c r="I9" s="38"/>
      <c r="J9" s="38"/>
      <c r="K9" s="42"/>
      <c r="L9" s="43">
        <f>80+86+93</f>
        <v>259</v>
      </c>
      <c r="M9" s="43">
        <v>1</v>
      </c>
      <c r="P9" s="44">
        <f>L9+N9</f>
        <v>259</v>
      </c>
      <c r="R9" s="45"/>
      <c r="AB9" s="44">
        <f>Z9+AA9</f>
        <v>0</v>
      </c>
    </row>
    <row r="10" spans="1:28" s="43" customFormat="1" ht="12.75">
      <c r="A10" s="38">
        <v>8</v>
      </c>
      <c r="B10" s="39" t="s">
        <v>63</v>
      </c>
      <c r="C10" s="39" t="s">
        <v>64</v>
      </c>
      <c r="D10" s="40">
        <v>1999</v>
      </c>
      <c r="E10" s="40">
        <v>66735992</v>
      </c>
      <c r="F10" s="40">
        <v>283</v>
      </c>
      <c r="G10" s="40">
        <v>277</v>
      </c>
      <c r="H10" s="41">
        <f>F10+G10</f>
        <v>560</v>
      </c>
      <c r="I10" s="38">
        <v>285</v>
      </c>
      <c r="J10" s="38">
        <v>284</v>
      </c>
      <c r="K10" s="42"/>
      <c r="L10" s="45"/>
      <c r="P10" s="44">
        <f>L10+N10</f>
        <v>0</v>
      </c>
      <c r="R10" s="45"/>
      <c r="AB10" s="44">
        <f>Z10+AA10</f>
        <v>0</v>
      </c>
    </row>
    <row r="11" spans="1:28" s="43" customFormat="1" ht="12.75">
      <c r="A11" s="38"/>
      <c r="D11" s="38"/>
      <c r="E11" s="38"/>
      <c r="F11" s="38"/>
      <c r="G11" s="38"/>
      <c r="H11" s="41">
        <f>F11+G11</f>
        <v>0</v>
      </c>
      <c r="I11" s="38"/>
      <c r="J11" s="38"/>
      <c r="K11" s="42"/>
      <c r="P11" s="44">
        <f>L11+N11</f>
        <v>0</v>
      </c>
      <c r="R11" s="45"/>
      <c r="AB11" s="44">
        <f>Z11+AA11</f>
        <v>0</v>
      </c>
    </row>
    <row r="12" spans="1:28" s="43" customFormat="1" ht="12.75">
      <c r="A12" s="38"/>
      <c r="D12" s="38"/>
      <c r="E12" s="38"/>
      <c r="F12" s="38"/>
      <c r="G12" s="38"/>
      <c r="H12" s="41">
        <f>F12+G12</f>
        <v>0</v>
      </c>
      <c r="I12" s="38"/>
      <c r="J12" s="38"/>
      <c r="K12" s="42"/>
      <c r="P12" s="44">
        <f>L12+N12</f>
        <v>0</v>
      </c>
      <c r="R12" s="45"/>
      <c r="AB12" s="44">
        <f>Z12+AA12</f>
        <v>0</v>
      </c>
    </row>
    <row r="13" spans="1:28" s="43" customFormat="1" ht="12.75">
      <c r="A13" s="38"/>
      <c r="D13" s="38"/>
      <c r="E13" s="38"/>
      <c r="F13" s="38"/>
      <c r="G13" s="38"/>
      <c r="H13" s="41">
        <f>F13+G13</f>
        <v>0</v>
      </c>
      <c r="I13" s="38"/>
      <c r="J13" s="38"/>
      <c r="K13" s="42"/>
      <c r="P13" s="44">
        <f>L13+N13</f>
        <v>0</v>
      </c>
      <c r="R13" s="45"/>
      <c r="AB13" s="44">
        <f>Z13+AA13</f>
        <v>0</v>
      </c>
    </row>
    <row r="14" spans="1:28" s="43" customFormat="1" ht="12.75">
      <c r="A14" s="38"/>
      <c r="D14" s="38"/>
      <c r="E14" s="38"/>
      <c r="F14" s="38"/>
      <c r="G14" s="38"/>
      <c r="H14" s="41">
        <f>F14+G14</f>
        <v>0</v>
      </c>
      <c r="I14" s="38"/>
      <c r="J14" s="38"/>
      <c r="K14" s="42"/>
      <c r="P14" s="44">
        <f>L14+N14</f>
        <v>0</v>
      </c>
      <c r="R14" s="45"/>
      <c r="AB14" s="44">
        <f>Z14+AA14</f>
        <v>0</v>
      </c>
    </row>
    <row r="15" spans="1:28" s="43" customFormat="1" ht="12.75">
      <c r="A15" s="38"/>
      <c r="D15" s="38"/>
      <c r="E15" s="38"/>
      <c r="F15" s="38"/>
      <c r="G15" s="38"/>
      <c r="H15" s="41">
        <f>F15+G15</f>
        <v>0</v>
      </c>
      <c r="I15" s="38"/>
      <c r="J15" s="38"/>
      <c r="K15" s="42"/>
      <c r="P15" s="44">
        <f>L15+N15</f>
        <v>0</v>
      </c>
      <c r="R15" s="45"/>
      <c r="AB15" s="44">
        <f>Z15+AA15</f>
        <v>0</v>
      </c>
    </row>
    <row r="16" spans="1:28" s="43" customFormat="1" ht="12.75">
      <c r="A16" s="38"/>
      <c r="D16" s="38"/>
      <c r="E16" s="38"/>
      <c r="F16" s="38"/>
      <c r="G16" s="38"/>
      <c r="H16" s="41">
        <f>F16+G16</f>
        <v>0</v>
      </c>
      <c r="I16" s="38"/>
      <c r="J16" s="38"/>
      <c r="K16" s="42"/>
      <c r="P16" s="44">
        <f>L16+N16</f>
        <v>0</v>
      </c>
      <c r="R16" s="45"/>
      <c r="AB16" s="44">
        <f>Z16+AA16</f>
        <v>0</v>
      </c>
    </row>
    <row r="17" spans="1:28" s="43" customFormat="1" ht="12.75">
      <c r="A17" s="38"/>
      <c r="D17" s="38"/>
      <c r="E17" s="38"/>
      <c r="F17" s="38"/>
      <c r="G17" s="38"/>
      <c r="H17" s="41">
        <f>F17+G17</f>
        <v>0</v>
      </c>
      <c r="I17" s="38"/>
      <c r="J17" s="38"/>
      <c r="K17" s="42"/>
      <c r="P17" s="44">
        <f>L17+N17</f>
        <v>0</v>
      </c>
      <c r="R17" s="45"/>
      <c r="AB17" s="44">
        <f>Z17+AA17</f>
        <v>0</v>
      </c>
    </row>
    <row r="18" spans="1:28" s="43" customFormat="1" ht="12.75">
      <c r="A18" s="38"/>
      <c r="D18" s="38"/>
      <c r="E18" s="38"/>
      <c r="F18" s="38"/>
      <c r="G18" s="38"/>
      <c r="H18" s="41">
        <f>F18+G18</f>
        <v>0</v>
      </c>
      <c r="I18" s="38"/>
      <c r="J18" s="38"/>
      <c r="K18" s="42"/>
      <c r="P18" s="44">
        <f>L18+N18</f>
        <v>0</v>
      </c>
      <c r="R18" s="45"/>
      <c r="AB18" s="44">
        <f>Z18+AA18</f>
        <v>0</v>
      </c>
    </row>
    <row r="19" spans="1:28" s="43" customFormat="1" ht="12.75">
      <c r="A19" s="38"/>
      <c r="D19" s="38"/>
      <c r="E19" s="38"/>
      <c r="F19" s="38"/>
      <c r="G19" s="38"/>
      <c r="H19" s="41">
        <f>F19+G19</f>
        <v>0</v>
      </c>
      <c r="I19" s="38"/>
      <c r="J19" s="38"/>
      <c r="K19" s="42"/>
      <c r="P19" s="44">
        <f>L19+N19</f>
        <v>0</v>
      </c>
      <c r="R19" s="45"/>
      <c r="AB19" s="44">
        <f>Z19+AA19</f>
        <v>0</v>
      </c>
    </row>
    <row r="20" spans="1:28" s="43" customFormat="1" ht="12.75">
      <c r="A20" s="38"/>
      <c r="D20" s="38"/>
      <c r="E20" s="38"/>
      <c r="F20" s="38"/>
      <c r="G20" s="38"/>
      <c r="H20" s="41">
        <f>F20+G20</f>
        <v>0</v>
      </c>
      <c r="I20" s="38"/>
      <c r="J20" s="38"/>
      <c r="K20" s="42"/>
      <c r="P20" s="44">
        <f>L20+N20</f>
        <v>0</v>
      </c>
      <c r="R20" s="45"/>
      <c r="AB20" s="44">
        <f>Z20+AA20</f>
        <v>0</v>
      </c>
    </row>
    <row r="21" spans="1:28" s="43" customFormat="1" ht="12.75">
      <c r="A21" s="38"/>
      <c r="D21" s="38"/>
      <c r="E21" s="38"/>
      <c r="F21" s="38"/>
      <c r="G21" s="38"/>
      <c r="H21" s="41">
        <f>F21+G21</f>
        <v>0</v>
      </c>
      <c r="I21" s="38"/>
      <c r="J21" s="38"/>
      <c r="K21" s="42"/>
      <c r="P21" s="44">
        <f>L21+N21</f>
        <v>0</v>
      </c>
      <c r="R21" s="45"/>
      <c r="AB21" s="44">
        <f>Z21+AA21</f>
        <v>0</v>
      </c>
    </row>
    <row r="22" spans="1:28" s="43" customFormat="1" ht="12.75">
      <c r="A22" s="38"/>
      <c r="D22" s="38"/>
      <c r="E22" s="38"/>
      <c r="F22" s="38"/>
      <c r="G22" s="38"/>
      <c r="H22" s="41">
        <f>F22+G22</f>
        <v>0</v>
      </c>
      <c r="I22" s="38"/>
      <c r="J22" s="38"/>
      <c r="K22" s="42"/>
      <c r="P22" s="44">
        <f>L22+N22</f>
        <v>0</v>
      </c>
      <c r="R22" s="45"/>
      <c r="AB22" s="44">
        <f>Z22+AA22</f>
        <v>0</v>
      </c>
    </row>
    <row r="23" spans="1:28" s="43" customFormat="1" ht="12.75">
      <c r="A23" s="38"/>
      <c r="D23" s="38"/>
      <c r="E23" s="38"/>
      <c r="F23" s="38"/>
      <c r="G23" s="38"/>
      <c r="H23" s="41">
        <f>F23+G23</f>
        <v>0</v>
      </c>
      <c r="I23" s="38"/>
      <c r="J23" s="38"/>
      <c r="K23" s="42"/>
      <c r="P23" s="44">
        <f>L23+N23</f>
        <v>0</v>
      </c>
      <c r="R23" s="45"/>
      <c r="AB23" s="44">
        <f>Z23+AA23</f>
        <v>0</v>
      </c>
    </row>
    <row r="24" spans="1:28" s="43" customFormat="1" ht="12.75">
      <c r="A24" s="38"/>
      <c r="D24" s="38"/>
      <c r="E24" s="38"/>
      <c r="F24" s="38"/>
      <c r="G24" s="38"/>
      <c r="H24" s="41">
        <f>F24+G24</f>
        <v>0</v>
      </c>
      <c r="I24" s="38"/>
      <c r="J24" s="38"/>
      <c r="K24" s="42"/>
      <c r="P24" s="44">
        <f>L24+N24</f>
        <v>0</v>
      </c>
      <c r="R24" s="45"/>
      <c r="AB24" s="44">
        <f>Z24+AA24</f>
        <v>0</v>
      </c>
    </row>
    <row r="25" spans="1:28" s="43" customFormat="1" ht="12.75">
      <c r="A25" s="38"/>
      <c r="D25" s="38"/>
      <c r="E25" s="38"/>
      <c r="F25" s="38"/>
      <c r="G25" s="38"/>
      <c r="H25" s="41">
        <f>F25+G25</f>
        <v>0</v>
      </c>
      <c r="I25" s="38"/>
      <c r="J25" s="38"/>
      <c r="K25" s="42"/>
      <c r="P25" s="44">
        <f>L25+N25</f>
        <v>0</v>
      </c>
      <c r="R25" s="45"/>
      <c r="AB25" s="44">
        <f>Z25+AA25</f>
        <v>0</v>
      </c>
    </row>
    <row r="26" spans="1:28" s="43" customFormat="1" ht="12.75">
      <c r="A26" s="38"/>
      <c r="D26" s="38"/>
      <c r="E26" s="38"/>
      <c r="F26" s="38"/>
      <c r="G26" s="38"/>
      <c r="H26" s="41">
        <f>F26+G26</f>
        <v>0</v>
      </c>
      <c r="I26" s="38"/>
      <c r="J26" s="38"/>
      <c r="K26" s="42"/>
      <c r="P26" s="44">
        <f>L26+N26</f>
        <v>0</v>
      </c>
      <c r="R26" s="45"/>
      <c r="AB26" s="44">
        <f>Z26+AA26</f>
        <v>0</v>
      </c>
    </row>
    <row r="27" spans="1:28" s="43" customFormat="1" ht="12.75">
      <c r="A27" s="38"/>
      <c r="D27" s="38"/>
      <c r="E27" s="38"/>
      <c r="F27" s="38"/>
      <c r="G27" s="38"/>
      <c r="H27" s="41">
        <f>F27+G27</f>
        <v>0</v>
      </c>
      <c r="I27" s="38"/>
      <c r="J27" s="38"/>
      <c r="K27" s="42"/>
      <c r="P27" s="44">
        <f>L27+N27</f>
        <v>0</v>
      </c>
      <c r="R27" s="45"/>
      <c r="AB27" s="44">
        <f>Z27+AA27</f>
        <v>0</v>
      </c>
    </row>
    <row r="28" spans="1:28" s="43" customFormat="1" ht="12.75">
      <c r="A28" s="38"/>
      <c r="D28" s="38"/>
      <c r="E28" s="38"/>
      <c r="F28" s="38"/>
      <c r="G28" s="38"/>
      <c r="H28" s="41">
        <f>F28+G28</f>
        <v>0</v>
      </c>
      <c r="I28" s="38"/>
      <c r="J28" s="38"/>
      <c r="K28" s="42"/>
      <c r="P28" s="44">
        <f>L28+N28</f>
        <v>0</v>
      </c>
      <c r="R28" s="45"/>
      <c r="AB28" s="44">
        <f>Z28+AA28</f>
        <v>0</v>
      </c>
    </row>
    <row r="29" spans="1:28" s="43" customFormat="1" ht="12.75">
      <c r="A29" s="38"/>
      <c r="D29" s="38"/>
      <c r="E29" s="38"/>
      <c r="F29" s="38"/>
      <c r="G29" s="38"/>
      <c r="H29" s="41">
        <f>F29+G29</f>
        <v>0</v>
      </c>
      <c r="I29" s="38"/>
      <c r="J29" s="38"/>
      <c r="K29" s="42"/>
      <c r="P29" s="44">
        <f>L29+N29</f>
        <v>0</v>
      </c>
      <c r="R29" s="45"/>
      <c r="AB29" s="44">
        <f>Z29+AA29</f>
        <v>0</v>
      </c>
    </row>
    <row r="30" spans="1:28" s="43" customFormat="1" ht="12.75">
      <c r="A30" s="38"/>
      <c r="D30" s="38"/>
      <c r="E30" s="38"/>
      <c r="F30" s="38"/>
      <c r="G30" s="38"/>
      <c r="H30" s="41">
        <f>F30+G30</f>
        <v>0</v>
      </c>
      <c r="I30" s="38"/>
      <c r="J30" s="38"/>
      <c r="K30" s="42"/>
      <c r="P30" s="44">
        <f>L30+N30</f>
        <v>0</v>
      </c>
      <c r="R30" s="45"/>
      <c r="AB30" s="44">
        <f>Z30+AA30</f>
        <v>0</v>
      </c>
    </row>
    <row r="31" spans="1:28" s="43" customFormat="1" ht="12.75">
      <c r="A31" s="38"/>
      <c r="D31" s="38"/>
      <c r="E31" s="38"/>
      <c r="F31" s="38"/>
      <c r="G31" s="38"/>
      <c r="H31" s="41">
        <f>F31+G31</f>
        <v>0</v>
      </c>
      <c r="I31" s="38"/>
      <c r="J31" s="38"/>
      <c r="K31" s="42"/>
      <c r="P31" s="44">
        <f>L31+N31</f>
        <v>0</v>
      </c>
      <c r="R31" s="45"/>
      <c r="AB31" s="44"/>
    </row>
    <row r="32" spans="1:28" s="43" customFormat="1" ht="12.75">
      <c r="A32" s="38"/>
      <c r="D32" s="38"/>
      <c r="E32" s="38"/>
      <c r="F32" s="38"/>
      <c r="G32" s="38"/>
      <c r="H32" s="41">
        <f>F32+G32</f>
        <v>0</v>
      </c>
      <c r="I32" s="38"/>
      <c r="J32" s="38"/>
      <c r="K32" s="42"/>
      <c r="P32" s="44">
        <f>L32+N32</f>
        <v>0</v>
      </c>
      <c r="R32" s="45"/>
      <c r="AB32" s="44"/>
    </row>
    <row r="33" spans="1:28" s="43" customFormat="1" ht="12.75">
      <c r="A33" s="38"/>
      <c r="D33" s="38"/>
      <c r="E33" s="38"/>
      <c r="F33" s="38"/>
      <c r="G33" s="38"/>
      <c r="H33" s="41">
        <f>F33+G33</f>
        <v>0</v>
      </c>
      <c r="I33" s="38"/>
      <c r="J33" s="38"/>
      <c r="K33" s="42"/>
      <c r="P33" s="44">
        <f>L33+N33</f>
        <v>0</v>
      </c>
      <c r="R33" s="45"/>
      <c r="AB33" s="44"/>
    </row>
    <row r="34" spans="1:28" s="43" customFormat="1" ht="12.75">
      <c r="A34" s="38"/>
      <c r="D34" s="38"/>
      <c r="E34" s="38"/>
      <c r="F34" s="38"/>
      <c r="G34" s="38"/>
      <c r="H34" s="41">
        <f>F34+G34</f>
        <v>0</v>
      </c>
      <c r="I34" s="38"/>
      <c r="J34" s="38"/>
      <c r="K34" s="42"/>
      <c r="P34" s="44">
        <f>L34+N34</f>
        <v>0</v>
      </c>
      <c r="R34" s="45"/>
      <c r="AB34" s="44"/>
    </row>
    <row r="35" spans="1:28" s="43" customFormat="1" ht="12.75">
      <c r="A35" s="38"/>
      <c r="D35" s="38"/>
      <c r="E35" s="38"/>
      <c r="F35" s="38"/>
      <c r="G35" s="38"/>
      <c r="H35" s="41">
        <f>F35+G35</f>
        <v>0</v>
      </c>
      <c r="I35" s="38"/>
      <c r="J35" s="38"/>
      <c r="K35" s="42"/>
      <c r="P35" s="44">
        <f>L35+N35</f>
        <v>0</v>
      </c>
      <c r="R35" s="45"/>
      <c r="AB35" s="44"/>
    </row>
    <row r="36" spans="1:28" s="43" customFormat="1" ht="12.75">
      <c r="A36" s="38"/>
      <c r="D36" s="38"/>
      <c r="E36" s="38"/>
      <c r="F36" s="38"/>
      <c r="G36" s="38"/>
      <c r="H36" s="41">
        <f>F36+G36</f>
        <v>0</v>
      </c>
      <c r="I36" s="38"/>
      <c r="J36" s="38"/>
      <c r="K36" s="42"/>
      <c r="P36" s="44">
        <f>L36+N36</f>
        <v>0</v>
      </c>
      <c r="R36" s="45"/>
      <c r="AB36" s="44"/>
    </row>
    <row r="37" spans="1:28" s="43" customFormat="1" ht="12.75">
      <c r="A37" s="38"/>
      <c r="D37" s="38"/>
      <c r="E37" s="38"/>
      <c r="F37" s="38"/>
      <c r="G37" s="38"/>
      <c r="H37" s="41">
        <f>F37+G37</f>
        <v>0</v>
      </c>
      <c r="I37" s="38"/>
      <c r="J37" s="38"/>
      <c r="K37" s="42"/>
      <c r="P37" s="44">
        <f>L37+N37</f>
        <v>0</v>
      </c>
      <c r="R37" s="45"/>
      <c r="AB37" s="44"/>
    </row>
    <row r="38" spans="1:28" s="43" customFormat="1" ht="12.75">
      <c r="A38" s="38"/>
      <c r="D38" s="38"/>
      <c r="E38" s="38"/>
      <c r="F38" s="38"/>
      <c r="G38" s="38"/>
      <c r="H38" s="41">
        <f>F38+G38</f>
        <v>0</v>
      </c>
      <c r="I38" s="38"/>
      <c r="J38" s="38"/>
      <c r="K38" s="42"/>
      <c r="P38" s="44">
        <f>L38+N38</f>
        <v>0</v>
      </c>
      <c r="R38" s="45"/>
      <c r="AB38" s="44"/>
    </row>
    <row r="39" spans="1:28" s="43" customFormat="1" ht="12.75">
      <c r="A39" s="38"/>
      <c r="D39" s="38"/>
      <c r="E39" s="38"/>
      <c r="F39" s="38"/>
      <c r="G39" s="38"/>
      <c r="H39" s="41">
        <f>F39+G39</f>
        <v>0</v>
      </c>
      <c r="I39" s="38"/>
      <c r="J39" s="38"/>
      <c r="K39" s="42"/>
      <c r="P39" s="44">
        <f>L39+N39</f>
        <v>0</v>
      </c>
      <c r="R39" s="45"/>
      <c r="AB39" s="44"/>
    </row>
    <row r="40" spans="1:28" s="43" customFormat="1" ht="12.75">
      <c r="A40" s="38"/>
      <c r="D40" s="38"/>
      <c r="E40" s="38"/>
      <c r="F40" s="38"/>
      <c r="G40" s="38"/>
      <c r="H40" s="41">
        <f>F40+G40</f>
        <v>0</v>
      </c>
      <c r="I40" s="38"/>
      <c r="J40" s="38"/>
      <c r="K40" s="42"/>
      <c r="P40" s="44">
        <f>L40+N40</f>
        <v>0</v>
      </c>
      <c r="R40" s="45"/>
      <c r="AB40" s="44"/>
    </row>
    <row r="41" spans="1:28" s="43" customFormat="1" ht="12.75">
      <c r="A41" s="38"/>
      <c r="D41" s="38"/>
      <c r="E41" s="38"/>
      <c r="F41" s="38"/>
      <c r="G41" s="38"/>
      <c r="H41" s="41">
        <f>F41+G41</f>
        <v>0</v>
      </c>
      <c r="I41" s="38"/>
      <c r="J41" s="38"/>
      <c r="K41" s="42"/>
      <c r="P41" s="44">
        <f>L41+N41</f>
        <v>0</v>
      </c>
      <c r="R41" s="45"/>
      <c r="AB41" s="44"/>
    </row>
    <row r="42" spans="1:28" s="43" customFormat="1" ht="12.75">
      <c r="A42" s="38"/>
      <c r="D42" s="38"/>
      <c r="E42" s="38"/>
      <c r="F42" s="38"/>
      <c r="G42" s="38"/>
      <c r="H42" s="41">
        <f>F42+G42</f>
        <v>0</v>
      </c>
      <c r="I42" s="38"/>
      <c r="J42" s="38"/>
      <c r="K42" s="42"/>
      <c r="P42" s="44">
        <f>L42+N42</f>
        <v>0</v>
      </c>
      <c r="R42" s="45"/>
      <c r="AB42" s="44"/>
    </row>
    <row r="43" spans="1:28" s="43" customFormat="1" ht="12.75">
      <c r="A43" s="38"/>
      <c r="D43" s="38"/>
      <c r="E43" s="38"/>
      <c r="F43" s="38"/>
      <c r="G43" s="38"/>
      <c r="H43" s="41">
        <f>F43+G43</f>
        <v>0</v>
      </c>
      <c r="I43" s="38"/>
      <c r="J43" s="38"/>
      <c r="K43" s="42"/>
      <c r="P43" s="44">
        <f>L43+N43</f>
        <v>0</v>
      </c>
      <c r="R43" s="45"/>
      <c r="AB43" s="44"/>
    </row>
    <row r="44" spans="1:28" s="43" customFormat="1" ht="12.75">
      <c r="A44" s="38"/>
      <c r="D44" s="38"/>
      <c r="E44" s="38"/>
      <c r="F44" s="38"/>
      <c r="G44" s="38"/>
      <c r="H44" s="41">
        <f>F44+G44</f>
        <v>0</v>
      </c>
      <c r="I44" s="38"/>
      <c r="J44" s="38"/>
      <c r="K44" s="42"/>
      <c r="P44" s="44">
        <f>L44+N44</f>
        <v>0</v>
      </c>
      <c r="R44" s="45"/>
      <c r="AB44" s="44"/>
    </row>
    <row r="45" spans="1:28" s="43" customFormat="1" ht="12.75">
      <c r="A45" s="38"/>
      <c r="D45" s="38"/>
      <c r="E45" s="38"/>
      <c r="F45" s="38"/>
      <c r="G45" s="38"/>
      <c r="H45" s="41">
        <f>F45+G45</f>
        <v>0</v>
      </c>
      <c r="I45" s="38"/>
      <c r="J45" s="38"/>
      <c r="K45" s="42"/>
      <c r="P45" s="44">
        <f>L45+N45</f>
        <v>0</v>
      </c>
      <c r="R45" s="45"/>
      <c r="AB45" s="44"/>
    </row>
    <row r="46" spans="1:28" s="43" customFormat="1" ht="12.75">
      <c r="A46" s="38"/>
      <c r="D46" s="38"/>
      <c r="E46" s="38"/>
      <c r="F46" s="38"/>
      <c r="G46" s="38"/>
      <c r="H46" s="41">
        <f>F46+G46</f>
        <v>0</v>
      </c>
      <c r="I46" s="38"/>
      <c r="J46" s="38"/>
      <c r="K46" s="42"/>
      <c r="P46" s="44">
        <f>L46+N46</f>
        <v>0</v>
      </c>
      <c r="R46" s="45"/>
      <c r="AB46" s="44"/>
    </row>
    <row r="47" spans="1:28" s="43" customFormat="1" ht="12.75">
      <c r="A47" s="38"/>
      <c r="D47" s="38"/>
      <c r="E47" s="38"/>
      <c r="F47" s="38"/>
      <c r="G47" s="38"/>
      <c r="H47" s="41">
        <f>F47+G47</f>
        <v>0</v>
      </c>
      <c r="I47" s="38"/>
      <c r="J47" s="38"/>
      <c r="K47" s="42"/>
      <c r="P47" s="44">
        <f>L47+N47</f>
        <v>0</v>
      </c>
      <c r="R47" s="45"/>
      <c r="AB47" s="44"/>
    </row>
    <row r="48" spans="1:28" s="43" customFormat="1" ht="12.75">
      <c r="A48" s="38"/>
      <c r="D48" s="38"/>
      <c r="E48" s="38"/>
      <c r="F48" s="38"/>
      <c r="G48" s="38"/>
      <c r="H48" s="41">
        <f>F48+G48</f>
        <v>0</v>
      </c>
      <c r="I48" s="38"/>
      <c r="J48" s="38"/>
      <c r="K48" s="42"/>
      <c r="P48" s="44">
        <f>L48+N48</f>
        <v>0</v>
      </c>
      <c r="R48" s="45"/>
      <c r="AB48" s="44"/>
    </row>
    <row r="49" spans="1:28" s="43" customFormat="1" ht="12.75">
      <c r="A49" s="38"/>
      <c r="D49" s="38"/>
      <c r="E49" s="38"/>
      <c r="F49" s="38"/>
      <c r="G49" s="38"/>
      <c r="H49" s="41">
        <f>F49+G49</f>
        <v>0</v>
      </c>
      <c r="I49" s="38"/>
      <c r="J49" s="38"/>
      <c r="K49" s="42"/>
      <c r="P49" s="44">
        <f>L49+N49</f>
        <v>0</v>
      </c>
      <c r="R49" s="45"/>
      <c r="AB49" s="44"/>
    </row>
    <row r="50" spans="1:28" s="43" customFormat="1" ht="12.75">
      <c r="A50" s="38"/>
      <c r="D50" s="38"/>
      <c r="E50" s="38"/>
      <c r="F50" s="38"/>
      <c r="G50" s="38"/>
      <c r="H50" s="41">
        <f>F50+G50</f>
        <v>0</v>
      </c>
      <c r="I50" s="38"/>
      <c r="J50" s="38"/>
      <c r="K50" s="42"/>
      <c r="P50" s="44">
        <f>L50+N50</f>
        <v>0</v>
      </c>
      <c r="R50" s="45"/>
      <c r="AB50" s="44"/>
    </row>
    <row r="51" spans="1:28" s="43" customFormat="1" ht="12.75">
      <c r="A51" s="38"/>
      <c r="D51" s="38"/>
      <c r="E51" s="38"/>
      <c r="F51" s="38"/>
      <c r="G51" s="38"/>
      <c r="H51" s="41">
        <f>F51+G51</f>
        <v>0</v>
      </c>
      <c r="I51" s="38"/>
      <c r="J51" s="38"/>
      <c r="K51" s="42"/>
      <c r="P51" s="44">
        <f>L51+N51</f>
        <v>0</v>
      </c>
      <c r="R51" s="45"/>
      <c r="AB51" s="44"/>
    </row>
    <row r="52" spans="1:28" s="43" customFormat="1" ht="12.75">
      <c r="A52" s="38"/>
      <c r="D52" s="38"/>
      <c r="E52" s="38"/>
      <c r="F52" s="38"/>
      <c r="G52" s="38"/>
      <c r="H52" s="41">
        <f>F52+G52</f>
        <v>0</v>
      </c>
      <c r="I52" s="38"/>
      <c r="J52" s="38"/>
      <c r="K52" s="42"/>
      <c r="P52" s="44">
        <f>L52+N52</f>
        <v>0</v>
      </c>
      <c r="R52" s="45"/>
      <c r="AB52" s="44"/>
    </row>
    <row r="53" spans="1:28" s="43" customFormat="1" ht="12.75">
      <c r="A53" s="38"/>
      <c r="D53" s="38"/>
      <c r="E53" s="38"/>
      <c r="F53" s="38"/>
      <c r="G53" s="38"/>
      <c r="H53" s="41">
        <f>F53+G53</f>
        <v>0</v>
      </c>
      <c r="I53" s="38"/>
      <c r="J53" s="38"/>
      <c r="K53" s="42"/>
      <c r="P53" s="44">
        <f>L53+N53</f>
        <v>0</v>
      </c>
      <c r="R53" s="45"/>
      <c r="AB53" s="44"/>
    </row>
    <row r="54" spans="1:28" s="43" customFormat="1" ht="12.75">
      <c r="A54" s="38"/>
      <c r="D54" s="38"/>
      <c r="E54" s="38"/>
      <c r="F54" s="38"/>
      <c r="G54" s="38"/>
      <c r="H54" s="41">
        <f>F54+G54</f>
        <v>0</v>
      </c>
      <c r="I54" s="38"/>
      <c r="J54" s="38"/>
      <c r="K54" s="42"/>
      <c r="P54" s="44">
        <f>L54+N54</f>
        <v>0</v>
      </c>
      <c r="R54" s="45"/>
      <c r="AB54" s="44"/>
    </row>
    <row r="55" spans="1:28" s="43" customFormat="1" ht="12.75">
      <c r="A55" s="38"/>
      <c r="D55" s="38"/>
      <c r="E55" s="38"/>
      <c r="F55" s="38"/>
      <c r="G55" s="38"/>
      <c r="H55" s="41">
        <f>F55+G55</f>
        <v>0</v>
      </c>
      <c r="I55" s="38"/>
      <c r="J55" s="38"/>
      <c r="K55" s="42"/>
      <c r="P55" s="44">
        <f>L55+N55</f>
        <v>0</v>
      </c>
      <c r="R55" s="45"/>
      <c r="AB55" s="44"/>
    </row>
    <row r="56" spans="1:28" s="43" customFormat="1" ht="12.75">
      <c r="A56" s="38"/>
      <c r="D56" s="38"/>
      <c r="E56" s="38"/>
      <c r="F56" s="38"/>
      <c r="G56" s="38"/>
      <c r="H56" s="41">
        <f>F56+G56</f>
        <v>0</v>
      </c>
      <c r="I56" s="38"/>
      <c r="J56" s="38"/>
      <c r="K56" s="42"/>
      <c r="P56" s="44">
        <f>L56+N56</f>
        <v>0</v>
      </c>
      <c r="R56" s="45"/>
      <c r="AB56" s="44"/>
    </row>
    <row r="57" spans="1:28" s="43" customFormat="1" ht="12.75">
      <c r="A57" s="38"/>
      <c r="D57" s="38"/>
      <c r="E57" s="38"/>
      <c r="F57" s="38"/>
      <c r="G57" s="38"/>
      <c r="H57" s="41">
        <f>F57+G57</f>
        <v>0</v>
      </c>
      <c r="I57" s="38"/>
      <c r="J57" s="38"/>
      <c r="K57" s="42"/>
      <c r="P57" s="44">
        <f>L57+N57</f>
        <v>0</v>
      </c>
      <c r="R57" s="45"/>
      <c r="AB57" s="44"/>
    </row>
    <row r="58" spans="1:28" s="43" customFormat="1" ht="12.75">
      <c r="A58" s="38"/>
      <c r="D58" s="38"/>
      <c r="E58" s="38"/>
      <c r="F58" s="38"/>
      <c r="G58" s="38"/>
      <c r="H58" s="41">
        <f>F58+G58</f>
        <v>0</v>
      </c>
      <c r="I58" s="38"/>
      <c r="J58" s="38"/>
      <c r="K58" s="42"/>
      <c r="P58" s="44">
        <f>L58+N58</f>
        <v>0</v>
      </c>
      <c r="R58" s="45"/>
      <c r="AB58" s="44"/>
    </row>
    <row r="59" spans="1:28" s="43" customFormat="1" ht="12.75">
      <c r="A59" s="38"/>
      <c r="D59" s="38"/>
      <c r="E59" s="38"/>
      <c r="F59" s="38"/>
      <c r="G59" s="38"/>
      <c r="H59" s="41">
        <f>F59+G59</f>
        <v>0</v>
      </c>
      <c r="I59" s="38"/>
      <c r="J59" s="38"/>
      <c r="K59" s="42"/>
      <c r="P59" s="44">
        <f>L59+N59</f>
        <v>0</v>
      </c>
      <c r="R59" s="45"/>
      <c r="AB59" s="44"/>
    </row>
    <row r="60" spans="1:28" s="43" customFormat="1" ht="12.75">
      <c r="A60" s="38"/>
      <c r="D60" s="38"/>
      <c r="E60" s="38"/>
      <c r="F60" s="38"/>
      <c r="G60" s="38"/>
      <c r="H60" s="41">
        <f>F60+G60</f>
        <v>0</v>
      </c>
      <c r="I60" s="38"/>
      <c r="J60" s="38"/>
      <c r="K60" s="42"/>
      <c r="P60" s="44">
        <f>L60+N60</f>
        <v>0</v>
      </c>
      <c r="R60" s="45"/>
      <c r="AB60" s="44"/>
    </row>
    <row r="61" spans="1:28" s="43" customFormat="1" ht="12.75">
      <c r="A61" s="38"/>
      <c r="D61" s="38"/>
      <c r="E61" s="38"/>
      <c r="F61" s="38"/>
      <c r="G61" s="38"/>
      <c r="H61" s="41">
        <f>F61+G61</f>
        <v>0</v>
      </c>
      <c r="I61" s="38"/>
      <c r="J61" s="38"/>
      <c r="K61" s="42"/>
      <c r="P61" s="44">
        <f>L61+N61</f>
        <v>0</v>
      </c>
      <c r="R61" s="45"/>
      <c r="AB61" s="44"/>
    </row>
    <row r="62" spans="1:28" s="43" customFormat="1" ht="12.75">
      <c r="A62" s="38"/>
      <c r="D62" s="38"/>
      <c r="E62" s="38"/>
      <c r="F62" s="38"/>
      <c r="G62" s="38"/>
      <c r="H62" s="41">
        <f>F62+G62</f>
        <v>0</v>
      </c>
      <c r="I62" s="38"/>
      <c r="J62" s="38"/>
      <c r="K62" s="42"/>
      <c r="P62" s="44">
        <f>L62+N62</f>
        <v>0</v>
      </c>
      <c r="R62" s="45"/>
      <c r="AB62" s="44"/>
    </row>
    <row r="63" spans="1:28" s="43" customFormat="1" ht="12.75">
      <c r="A63" s="38"/>
      <c r="D63" s="38"/>
      <c r="E63" s="38"/>
      <c r="F63" s="38"/>
      <c r="G63" s="38"/>
      <c r="H63" s="41">
        <f>F63+G63</f>
        <v>0</v>
      </c>
      <c r="I63" s="38"/>
      <c r="J63" s="38"/>
      <c r="K63" s="42"/>
      <c r="P63" s="44">
        <f>L63+N63</f>
        <v>0</v>
      </c>
      <c r="R63" s="45"/>
      <c r="AB63" s="44"/>
    </row>
    <row r="64" spans="1:28" s="43" customFormat="1" ht="12.75">
      <c r="A64" s="38"/>
      <c r="D64" s="38"/>
      <c r="E64" s="38"/>
      <c r="F64" s="38"/>
      <c r="G64" s="38"/>
      <c r="H64" s="41">
        <f>F64+G64</f>
        <v>0</v>
      </c>
      <c r="I64" s="38"/>
      <c r="J64" s="38"/>
      <c r="K64" s="42"/>
      <c r="P64" s="44">
        <f>L64+N64</f>
        <v>0</v>
      </c>
      <c r="R64" s="45"/>
      <c r="AB64" s="44"/>
    </row>
    <row r="65" spans="1:28" s="43" customFormat="1" ht="12.75">
      <c r="A65" s="38"/>
      <c r="D65" s="38"/>
      <c r="E65" s="38"/>
      <c r="F65" s="38"/>
      <c r="G65" s="38"/>
      <c r="H65" s="41">
        <f>F65+G65</f>
        <v>0</v>
      </c>
      <c r="I65" s="38"/>
      <c r="J65" s="38"/>
      <c r="K65" s="42"/>
      <c r="P65" s="44">
        <f>L65+N65</f>
        <v>0</v>
      </c>
      <c r="R65" s="45"/>
      <c r="AB65" s="44"/>
    </row>
    <row r="66" spans="1:28" s="43" customFormat="1" ht="12.75">
      <c r="A66" s="38"/>
      <c r="D66" s="38"/>
      <c r="E66" s="38"/>
      <c r="F66" s="38"/>
      <c r="G66" s="38"/>
      <c r="H66" s="41">
        <f>F66+G66</f>
        <v>0</v>
      </c>
      <c r="I66" s="38"/>
      <c r="J66" s="38"/>
      <c r="K66" s="42"/>
      <c r="P66" s="44">
        <f>L66+N66</f>
        <v>0</v>
      </c>
      <c r="R66" s="45"/>
      <c r="AB66" s="44"/>
    </row>
    <row r="67" spans="1:28" s="43" customFormat="1" ht="12.75">
      <c r="A67" s="38"/>
      <c r="D67" s="38"/>
      <c r="E67" s="38"/>
      <c r="F67" s="38"/>
      <c r="G67" s="38"/>
      <c r="H67" s="41">
        <f>F67+G67</f>
        <v>0</v>
      </c>
      <c r="I67" s="38"/>
      <c r="J67" s="38"/>
      <c r="K67" s="42"/>
      <c r="P67" s="44">
        <f>L67+N67</f>
        <v>0</v>
      </c>
      <c r="R67" s="45"/>
      <c r="AB67" s="44"/>
    </row>
    <row r="68" spans="1:28" s="43" customFormat="1" ht="12.75">
      <c r="A68" s="38"/>
      <c r="D68" s="38"/>
      <c r="E68" s="38"/>
      <c r="F68" s="38"/>
      <c r="G68" s="38"/>
      <c r="H68" s="41">
        <f>F68+G68</f>
        <v>0</v>
      </c>
      <c r="I68" s="38"/>
      <c r="J68" s="38"/>
      <c r="K68" s="42"/>
      <c r="P68" s="44">
        <f>L68+N68</f>
        <v>0</v>
      </c>
      <c r="R68" s="45"/>
      <c r="AB68" s="44"/>
    </row>
    <row r="69" spans="1:28" s="43" customFormat="1" ht="12.75">
      <c r="A69" s="38"/>
      <c r="D69" s="38"/>
      <c r="E69" s="38"/>
      <c r="F69" s="38"/>
      <c r="G69" s="38"/>
      <c r="H69" s="41">
        <f>F69+G69</f>
        <v>0</v>
      </c>
      <c r="I69" s="38"/>
      <c r="J69" s="38"/>
      <c r="K69" s="42"/>
      <c r="P69" s="44">
        <f>L69+N69</f>
        <v>0</v>
      </c>
      <c r="R69" s="45"/>
      <c r="AB69" s="44"/>
    </row>
    <row r="70" spans="1:28" s="43" customFormat="1" ht="12.75">
      <c r="A70" s="38"/>
      <c r="D70" s="38"/>
      <c r="E70" s="38"/>
      <c r="F70" s="38"/>
      <c r="G70" s="38"/>
      <c r="H70" s="41">
        <f>F70+G70</f>
        <v>0</v>
      </c>
      <c r="I70" s="38"/>
      <c r="J70" s="38"/>
      <c r="K70" s="42"/>
      <c r="P70" s="44">
        <f>L70+N70</f>
        <v>0</v>
      </c>
      <c r="R70" s="45"/>
      <c r="AB70" s="44"/>
    </row>
    <row r="71" spans="1:11" s="43" customFormat="1" ht="12.75">
      <c r="A71" s="38"/>
      <c r="D71" s="38"/>
      <c r="E71" s="38"/>
      <c r="F71" s="38"/>
      <c r="G71" s="38"/>
      <c r="H71" s="38"/>
      <c r="I71" s="38"/>
      <c r="J71" s="38"/>
      <c r="K71" s="38"/>
    </row>
    <row r="72" spans="1:11" s="43" customFormat="1" ht="12.75">
      <c r="A72" s="38"/>
      <c r="D72" s="38"/>
      <c r="E72" s="38"/>
      <c r="F72" s="38"/>
      <c r="G72" s="38"/>
      <c r="H72" s="38"/>
      <c r="I72" s="38"/>
      <c r="J72" s="38"/>
      <c r="K72" s="38"/>
    </row>
    <row r="73" spans="1:11" s="43" customFormat="1" ht="12.75">
      <c r="A73" s="38"/>
      <c r="D73" s="38"/>
      <c r="E73" s="38"/>
      <c r="F73" s="38"/>
      <c r="G73" s="38"/>
      <c r="H73" s="38"/>
      <c r="I73" s="38"/>
      <c r="J73" s="38"/>
      <c r="K73" s="38"/>
    </row>
    <row r="74" spans="1:11" s="43" customFormat="1" ht="12.75">
      <c r="A74" s="38"/>
      <c r="D74" s="38"/>
      <c r="E74" s="38"/>
      <c r="F74" s="38"/>
      <c r="G74" s="38"/>
      <c r="H74" s="38"/>
      <c r="I74" s="38"/>
      <c r="J74" s="38"/>
      <c r="K74" s="38"/>
    </row>
    <row r="75" spans="1:11" s="43" customFormat="1" ht="12.75">
      <c r="A75" s="38"/>
      <c r="D75" s="38"/>
      <c r="E75" s="38"/>
      <c r="F75" s="38"/>
      <c r="G75" s="38"/>
      <c r="H75" s="38"/>
      <c r="I75" s="38"/>
      <c r="J75" s="38"/>
      <c r="K75" s="38"/>
    </row>
    <row r="76" spans="1:11" s="43" customFormat="1" ht="12.75">
      <c r="A76" s="38"/>
      <c r="D76" s="38"/>
      <c r="E76" s="38"/>
      <c r="F76" s="38"/>
      <c r="G76" s="38"/>
      <c r="H76" s="38"/>
      <c r="I76" s="38"/>
      <c r="J76" s="38"/>
      <c r="K76" s="38"/>
    </row>
    <row r="77" spans="1:11" s="43" customFormat="1" ht="12.75">
      <c r="A77" s="38"/>
      <c r="D77" s="38"/>
      <c r="E77" s="38"/>
      <c r="F77" s="38"/>
      <c r="G77" s="38"/>
      <c r="H77" s="38"/>
      <c r="I77" s="38"/>
      <c r="J77" s="38"/>
      <c r="K77" s="38"/>
    </row>
    <row r="78" spans="1:11" s="43" customFormat="1" ht="12.75">
      <c r="A78" s="38"/>
      <c r="D78" s="38"/>
      <c r="E78" s="38"/>
      <c r="F78" s="38"/>
      <c r="G78" s="38"/>
      <c r="H78" s="38"/>
      <c r="I78" s="38"/>
      <c r="J78" s="38"/>
      <c r="K78" s="38"/>
    </row>
    <row r="79" spans="1:11" s="43" customFormat="1" ht="12.75">
      <c r="A79" s="38"/>
      <c r="D79" s="38"/>
      <c r="E79" s="38"/>
      <c r="F79" s="38"/>
      <c r="G79" s="38"/>
      <c r="H79" s="38"/>
      <c r="I79" s="38"/>
      <c r="J79" s="38"/>
      <c r="K79" s="38"/>
    </row>
    <row r="80" spans="1:11" s="43" customFormat="1" ht="12.75">
      <c r="A80" s="38"/>
      <c r="D80" s="38"/>
      <c r="E80" s="38"/>
      <c r="F80" s="38"/>
      <c r="G80" s="38"/>
      <c r="H80" s="38"/>
      <c r="I80" s="38"/>
      <c r="J80" s="38"/>
      <c r="K80" s="38"/>
    </row>
    <row r="81" spans="1:11" s="43" customFormat="1" ht="12.75">
      <c r="A81" s="38"/>
      <c r="D81" s="38"/>
      <c r="E81" s="38"/>
      <c r="F81" s="38"/>
      <c r="G81" s="38"/>
      <c r="H81" s="38"/>
      <c r="I81" s="38"/>
      <c r="J81" s="38"/>
      <c r="K81" s="38"/>
    </row>
    <row r="82" spans="1:11" s="43" customFormat="1" ht="12.75">
      <c r="A82" s="38"/>
      <c r="D82" s="38"/>
      <c r="E82" s="38"/>
      <c r="F82" s="38"/>
      <c r="G82" s="38"/>
      <c r="H82" s="38"/>
      <c r="I82" s="38"/>
      <c r="J82" s="38"/>
      <c r="K82" s="38"/>
    </row>
    <row r="83" spans="1:11" s="43" customFormat="1" ht="12.75">
      <c r="A83" s="38"/>
      <c r="D83" s="38"/>
      <c r="E83" s="38"/>
      <c r="F83" s="38"/>
      <c r="G83" s="38"/>
      <c r="H83" s="38"/>
      <c r="I83" s="38"/>
      <c r="J83" s="38"/>
      <c r="K83" s="38"/>
    </row>
    <row r="84" spans="1:11" s="43" customFormat="1" ht="12.75">
      <c r="A84" s="38"/>
      <c r="D84" s="38"/>
      <c r="E84" s="38"/>
      <c r="F84" s="38"/>
      <c r="G84" s="38"/>
      <c r="H84" s="38"/>
      <c r="I84" s="38"/>
      <c r="J84" s="38"/>
      <c r="K84" s="38"/>
    </row>
    <row r="85" spans="1:11" s="43" customFormat="1" ht="12.75">
      <c r="A85" s="38"/>
      <c r="D85" s="38"/>
      <c r="E85" s="38"/>
      <c r="F85" s="38"/>
      <c r="G85" s="38"/>
      <c r="H85" s="38"/>
      <c r="I85" s="38"/>
      <c r="J85" s="38"/>
      <c r="K85" s="38"/>
    </row>
    <row r="86" spans="1:11" s="43" customFormat="1" ht="12.75">
      <c r="A86" s="38"/>
      <c r="D86" s="38"/>
      <c r="E86" s="38"/>
      <c r="F86" s="38"/>
      <c r="G86" s="38"/>
      <c r="H86" s="38"/>
      <c r="I86" s="38"/>
      <c r="J86" s="38"/>
      <c r="K86" s="38"/>
    </row>
    <row r="87" spans="1:11" s="43" customFormat="1" ht="12.75">
      <c r="A87" s="38"/>
      <c r="D87" s="38"/>
      <c r="E87" s="38"/>
      <c r="F87" s="38"/>
      <c r="G87" s="38"/>
      <c r="H87" s="38"/>
      <c r="I87" s="38"/>
      <c r="J87" s="38"/>
      <c r="K87" s="38"/>
    </row>
    <row r="88" spans="1:11" s="43" customFormat="1" ht="12.75">
      <c r="A88" s="38"/>
      <c r="D88" s="38"/>
      <c r="E88" s="38"/>
      <c r="F88" s="38"/>
      <c r="G88" s="38"/>
      <c r="H88" s="38"/>
      <c r="I88" s="38"/>
      <c r="J88" s="38"/>
      <c r="K88" s="38"/>
    </row>
    <row r="89" spans="1:11" s="43" customFormat="1" ht="12.75">
      <c r="A89" s="38"/>
      <c r="D89" s="38"/>
      <c r="E89" s="38"/>
      <c r="F89" s="38"/>
      <c r="G89" s="38"/>
      <c r="H89" s="38"/>
      <c r="I89" s="38"/>
      <c r="J89" s="38"/>
      <c r="K89" s="38"/>
    </row>
    <row r="90" spans="1:11" s="43" customFormat="1" ht="12.75">
      <c r="A90" s="38"/>
      <c r="D90" s="38"/>
      <c r="E90" s="38"/>
      <c r="F90" s="38"/>
      <c r="G90" s="38"/>
      <c r="H90" s="38"/>
      <c r="I90" s="38"/>
      <c r="J90" s="38"/>
      <c r="K90" s="38"/>
    </row>
    <row r="91" spans="1:11" s="43" customFormat="1" ht="12.75">
      <c r="A91" s="38"/>
      <c r="D91" s="38"/>
      <c r="E91" s="38"/>
      <c r="F91" s="38"/>
      <c r="G91" s="38"/>
      <c r="H91" s="38"/>
      <c r="I91" s="38"/>
      <c r="J91" s="38"/>
      <c r="K91" s="38"/>
    </row>
    <row r="92" spans="1:11" s="43" customFormat="1" ht="12.75">
      <c r="A92" s="38"/>
      <c r="D92" s="38"/>
      <c r="E92" s="38"/>
      <c r="F92" s="38"/>
      <c r="G92" s="38"/>
      <c r="H92" s="38"/>
      <c r="I92" s="38"/>
      <c r="J92" s="38"/>
      <c r="K92" s="38"/>
    </row>
    <row r="93" spans="1:11" s="43" customFormat="1" ht="12.75">
      <c r="A93" s="38"/>
      <c r="D93" s="38"/>
      <c r="E93" s="38"/>
      <c r="F93" s="38"/>
      <c r="G93" s="38"/>
      <c r="H93" s="38"/>
      <c r="I93" s="38"/>
      <c r="J93" s="38"/>
      <c r="K93" s="38"/>
    </row>
    <row r="94" spans="1:11" s="43" customFormat="1" ht="12.75">
      <c r="A94" s="38"/>
      <c r="D94" s="38"/>
      <c r="E94" s="38"/>
      <c r="F94" s="38"/>
      <c r="G94" s="38"/>
      <c r="H94" s="38"/>
      <c r="I94" s="38"/>
      <c r="J94" s="38"/>
      <c r="K94" s="38"/>
    </row>
    <row r="95" spans="1:11" s="43" customFormat="1" ht="12.75">
      <c r="A95" s="38"/>
      <c r="D95" s="38"/>
      <c r="E95" s="38"/>
      <c r="F95" s="38"/>
      <c r="G95" s="38"/>
      <c r="H95" s="38"/>
      <c r="I95" s="38"/>
      <c r="J95" s="38"/>
      <c r="K95" s="38"/>
    </row>
    <row r="96" spans="1:11" s="43" customFormat="1" ht="12.75">
      <c r="A96" s="38"/>
      <c r="D96" s="38"/>
      <c r="E96" s="38"/>
      <c r="F96" s="38"/>
      <c r="G96" s="38"/>
      <c r="H96" s="38"/>
      <c r="I96" s="38"/>
      <c r="J96" s="38"/>
      <c r="K96" s="38"/>
    </row>
    <row r="97" spans="1:11" s="43" customFormat="1" ht="12.75">
      <c r="A97" s="38"/>
      <c r="D97" s="38"/>
      <c r="E97" s="38"/>
      <c r="F97" s="38"/>
      <c r="G97" s="38"/>
      <c r="H97" s="38"/>
      <c r="I97" s="38"/>
      <c r="J97" s="38"/>
      <c r="K97" s="38"/>
    </row>
    <row r="98" spans="1:11" s="43" customFormat="1" ht="12.75">
      <c r="A98" s="38"/>
      <c r="D98" s="38"/>
      <c r="E98" s="38"/>
      <c r="F98" s="38"/>
      <c r="G98" s="38"/>
      <c r="H98" s="38"/>
      <c r="I98" s="38"/>
      <c r="J98" s="38"/>
      <c r="K98" s="38"/>
    </row>
    <row r="99" spans="1:11" s="43" customFormat="1" ht="12.75">
      <c r="A99" s="38"/>
      <c r="D99" s="38"/>
      <c r="E99" s="38"/>
      <c r="F99" s="38"/>
      <c r="G99" s="38"/>
      <c r="H99" s="38"/>
      <c r="I99" s="38"/>
      <c r="J99" s="38"/>
      <c r="K99" s="38"/>
    </row>
    <row r="100" spans="1:11" s="43" customFormat="1" ht="12.75">
      <c r="A100" s="38"/>
      <c r="D100" s="38"/>
      <c r="E100" s="38"/>
      <c r="F100" s="38"/>
      <c r="G100" s="38"/>
      <c r="H100" s="38"/>
      <c r="I100" s="38"/>
      <c r="J100" s="38"/>
      <c r="K100" s="38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">
    <cfRule type="cellIs" priority="1" dxfId="0" operator="equal" stopIfTrue="1">
      <formula>0</formula>
    </cfRule>
  </conditionalFormatting>
  <conditionalFormatting sqref="H4:K70">
    <cfRule type="cellIs" priority="2" dxfId="0" operator="equal" stopIfTrue="1">
      <formula>0</formula>
    </cfRule>
  </conditionalFormatting>
  <conditionalFormatting sqref="P4:Q70">
    <cfRule type="cellIs" priority="3" dxfId="0" operator="equal" stopIfTrue="1">
      <formula>0</formula>
    </cfRule>
  </conditionalFormatting>
  <conditionalFormatting sqref="AB4:AB30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B100"/>
  <sheetViews>
    <sheetView workbookViewId="0" topLeftCell="A1">
      <selection activeCell="L4" sqref="L4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0" style="9" hidden="1" customWidth="1"/>
    <col min="11" max="11" width="3.28125" style="9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1" customFormat="1" ht="30" customHeight="1">
      <c r="A1" s="10" t="s">
        <v>24</v>
      </c>
      <c r="B1" s="11"/>
      <c r="C1" s="12" t="s">
        <v>65</v>
      </c>
      <c r="D1" s="13"/>
      <c r="E1" s="13"/>
      <c r="F1" s="13"/>
      <c r="G1" s="14" t="s">
        <v>26</v>
      </c>
      <c r="H1" s="13"/>
      <c r="I1" s="13"/>
      <c r="J1" s="13"/>
      <c r="K1" s="15"/>
      <c r="L1" s="13"/>
      <c r="M1" s="13"/>
      <c r="N1" s="13"/>
      <c r="O1" s="16"/>
      <c r="P1" s="17"/>
      <c r="Q1" s="18"/>
      <c r="R1" s="19"/>
      <c r="S1" s="12" t="s">
        <v>65</v>
      </c>
      <c r="T1" s="13"/>
      <c r="U1" s="20"/>
      <c r="V1" s="11"/>
      <c r="W1" s="11"/>
      <c r="X1" s="11"/>
      <c r="Y1" s="11"/>
      <c r="Z1" s="13"/>
      <c r="AA1" s="13"/>
      <c r="AB1" s="13"/>
    </row>
    <row r="2" spans="1:28" s="21" customFormat="1" ht="19.5" customHeight="1">
      <c r="A2" s="22" t="s">
        <v>27</v>
      </c>
      <c r="B2" s="23"/>
      <c r="C2" s="23"/>
      <c r="D2" s="16"/>
      <c r="E2" s="16"/>
      <c r="F2" s="24" t="s">
        <v>28</v>
      </c>
      <c r="G2" s="24"/>
      <c r="H2" s="24"/>
      <c r="I2" s="24" t="s">
        <v>29</v>
      </c>
      <c r="J2" s="24"/>
      <c r="K2" s="25"/>
      <c r="L2" s="26" t="s">
        <v>30</v>
      </c>
      <c r="M2" s="26"/>
      <c r="N2" s="26"/>
      <c r="O2" s="26"/>
      <c r="P2" s="26"/>
      <c r="Q2" s="46" t="s">
        <v>31</v>
      </c>
      <c r="R2" s="19"/>
      <c r="S2" s="28" t="s">
        <v>32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0" t="s">
        <v>33</v>
      </c>
      <c r="C3" s="30" t="s">
        <v>34</v>
      </c>
      <c r="D3" s="31" t="s">
        <v>35</v>
      </c>
      <c r="E3" s="31" t="s">
        <v>36</v>
      </c>
      <c r="F3" s="32" t="s">
        <v>37</v>
      </c>
      <c r="G3" s="32" t="s">
        <v>38</v>
      </c>
      <c r="H3" s="32" t="s">
        <v>39</v>
      </c>
      <c r="I3" s="33" t="s">
        <v>40</v>
      </c>
      <c r="J3" s="33" t="s">
        <v>41</v>
      </c>
      <c r="K3" s="34"/>
      <c r="L3" s="35" t="s">
        <v>42</v>
      </c>
      <c r="M3" s="36" t="s">
        <v>43</v>
      </c>
      <c r="N3" s="35" t="s">
        <v>44</v>
      </c>
      <c r="O3" s="36" t="s">
        <v>43</v>
      </c>
      <c r="P3" s="37" t="s">
        <v>45</v>
      </c>
      <c r="Q3" s="46"/>
      <c r="R3" s="19"/>
      <c r="S3" s="30" t="s">
        <v>46</v>
      </c>
      <c r="T3" s="30" t="s">
        <v>4</v>
      </c>
      <c r="U3" s="30" t="s">
        <v>33</v>
      </c>
      <c r="V3" s="30" t="s">
        <v>47</v>
      </c>
      <c r="W3" s="30" t="s">
        <v>48</v>
      </c>
      <c r="X3" s="30" t="s">
        <v>49</v>
      </c>
      <c r="Y3" s="30" t="s">
        <v>50</v>
      </c>
      <c r="Z3" s="31" t="s">
        <v>51</v>
      </c>
      <c r="AA3" s="31" t="s">
        <v>52</v>
      </c>
      <c r="AB3" s="30" t="s">
        <v>53</v>
      </c>
    </row>
    <row r="4" spans="1:28" s="43" customFormat="1" ht="12.75">
      <c r="A4" s="38">
        <v>8</v>
      </c>
      <c r="B4" s="39" t="s">
        <v>66</v>
      </c>
      <c r="C4" s="47" t="s">
        <v>67</v>
      </c>
      <c r="D4" s="48">
        <v>2000</v>
      </c>
      <c r="E4" s="48">
        <v>66739413</v>
      </c>
      <c r="F4" s="40">
        <v>268</v>
      </c>
      <c r="G4" s="40">
        <v>270</v>
      </c>
      <c r="H4" s="41">
        <f>F4+G4</f>
        <v>538</v>
      </c>
      <c r="I4" s="38"/>
      <c r="J4" s="38"/>
      <c r="K4" s="42"/>
      <c r="L4" s="43">
        <f>92+92+98</f>
        <v>282</v>
      </c>
      <c r="M4" s="43">
        <v>1</v>
      </c>
      <c r="P4" s="44">
        <f>L4+N4</f>
        <v>282</v>
      </c>
      <c r="R4" s="45"/>
      <c r="T4" s="43">
        <v>8</v>
      </c>
      <c r="U4" s="43" t="s">
        <v>56</v>
      </c>
      <c r="V4" s="49" t="s">
        <v>68</v>
      </c>
      <c r="W4" s="43" t="s">
        <v>69</v>
      </c>
      <c r="X4" s="43" t="s">
        <v>70</v>
      </c>
      <c r="Y4" s="43" t="s">
        <v>71</v>
      </c>
      <c r="Z4" s="43">
        <f>277+270+268</f>
        <v>815</v>
      </c>
      <c r="AB4" s="44">
        <f>Z4+AA4</f>
        <v>815</v>
      </c>
    </row>
    <row r="5" spans="1:28" s="43" customFormat="1" ht="12.75">
      <c r="A5" s="38">
        <v>8</v>
      </c>
      <c r="B5" s="39" t="s">
        <v>56</v>
      </c>
      <c r="C5" s="47" t="s">
        <v>71</v>
      </c>
      <c r="D5" s="48">
        <v>1990</v>
      </c>
      <c r="E5" s="48" t="s">
        <v>72</v>
      </c>
      <c r="F5" s="38"/>
      <c r="G5" s="38"/>
      <c r="H5" s="41">
        <f>F5+G5</f>
        <v>0</v>
      </c>
      <c r="I5" s="38"/>
      <c r="J5" s="38"/>
      <c r="K5" s="42"/>
      <c r="L5" s="43">
        <f>91+91+95</f>
        <v>277</v>
      </c>
      <c r="M5" s="43">
        <v>1</v>
      </c>
      <c r="P5" s="44">
        <f>L5+N5</f>
        <v>277</v>
      </c>
      <c r="R5" s="45"/>
      <c r="T5" s="43">
        <v>8</v>
      </c>
      <c r="U5" s="43" t="s">
        <v>63</v>
      </c>
      <c r="V5" s="49" t="s">
        <v>73</v>
      </c>
      <c r="W5" s="43" t="s">
        <v>74</v>
      </c>
      <c r="X5" s="43" t="s">
        <v>75</v>
      </c>
      <c r="Y5" s="43" t="s">
        <v>76</v>
      </c>
      <c r="Z5" s="43">
        <f>273+268+262</f>
        <v>803</v>
      </c>
      <c r="AB5" s="44">
        <f>Z5+AA5</f>
        <v>803</v>
      </c>
    </row>
    <row r="6" spans="1:28" s="43" customFormat="1" ht="12.75">
      <c r="A6" s="38">
        <v>8</v>
      </c>
      <c r="B6" s="39" t="s">
        <v>63</v>
      </c>
      <c r="C6" s="47" t="s">
        <v>77</v>
      </c>
      <c r="D6" s="48">
        <v>1957</v>
      </c>
      <c r="E6" s="48">
        <v>21575</v>
      </c>
      <c r="F6" s="38"/>
      <c r="G6" s="38"/>
      <c r="H6" s="41">
        <f>F6+G6</f>
        <v>0</v>
      </c>
      <c r="I6" s="38"/>
      <c r="J6" s="38"/>
      <c r="K6" s="42"/>
      <c r="L6" s="43">
        <f>90+90+93</f>
        <v>273</v>
      </c>
      <c r="M6" s="43">
        <v>1</v>
      </c>
      <c r="P6" s="44">
        <f>L6+N6</f>
        <v>273</v>
      </c>
      <c r="R6" s="45"/>
      <c r="T6" s="43">
        <v>8</v>
      </c>
      <c r="U6" s="43" t="s">
        <v>78</v>
      </c>
      <c r="V6" s="43" t="s">
        <v>79</v>
      </c>
      <c r="W6" s="43" t="s">
        <v>80</v>
      </c>
      <c r="X6" s="43" t="s">
        <v>81</v>
      </c>
      <c r="Y6" s="43" t="s">
        <v>82</v>
      </c>
      <c r="Z6" s="43">
        <f>270+266+265</f>
        <v>801</v>
      </c>
      <c r="AB6" s="44">
        <f>Z6+AA6</f>
        <v>801</v>
      </c>
    </row>
    <row r="7" spans="1:28" s="43" customFormat="1" ht="12.75">
      <c r="A7" s="38">
        <v>8</v>
      </c>
      <c r="B7" s="39" t="s">
        <v>83</v>
      </c>
      <c r="C7" s="47" t="s">
        <v>84</v>
      </c>
      <c r="D7" s="48">
        <v>1992</v>
      </c>
      <c r="E7" s="48">
        <v>66703152</v>
      </c>
      <c r="F7" s="38"/>
      <c r="G7" s="38"/>
      <c r="H7" s="41">
        <f>F7+G7</f>
        <v>0</v>
      </c>
      <c r="I7" s="38"/>
      <c r="J7" s="38"/>
      <c r="K7" s="42"/>
      <c r="L7" s="43">
        <f>92+90+89</f>
        <v>271</v>
      </c>
      <c r="M7" s="43">
        <v>1</v>
      </c>
      <c r="P7" s="44">
        <f>L7+N7</f>
        <v>271</v>
      </c>
      <c r="R7" s="45"/>
      <c r="T7" s="43">
        <v>8</v>
      </c>
      <c r="U7" s="43" t="s">
        <v>83</v>
      </c>
      <c r="V7" s="43" t="s">
        <v>85</v>
      </c>
      <c r="W7" s="43" t="s">
        <v>84</v>
      </c>
      <c r="X7" s="43" t="s">
        <v>86</v>
      </c>
      <c r="Z7" s="43">
        <f>271+264+260</f>
        <v>795</v>
      </c>
      <c r="AB7" s="44">
        <f>Z7+AA7</f>
        <v>795</v>
      </c>
    </row>
    <row r="8" spans="1:28" s="43" customFormat="1" ht="12.75">
      <c r="A8" s="38">
        <v>8</v>
      </c>
      <c r="B8" s="39" t="s">
        <v>78</v>
      </c>
      <c r="C8" s="47" t="s">
        <v>82</v>
      </c>
      <c r="D8" s="48">
        <v>1980</v>
      </c>
      <c r="E8" s="48">
        <v>66741654</v>
      </c>
      <c r="F8" s="40">
        <v>243</v>
      </c>
      <c r="G8" s="40">
        <v>246</v>
      </c>
      <c r="H8" s="41">
        <f>F8+G8</f>
        <v>489</v>
      </c>
      <c r="I8" s="38">
        <v>264</v>
      </c>
      <c r="J8" s="38">
        <v>259</v>
      </c>
      <c r="K8" s="42"/>
      <c r="L8" s="43">
        <f>89+92+89</f>
        <v>270</v>
      </c>
      <c r="M8" s="43">
        <v>1</v>
      </c>
      <c r="P8" s="44">
        <f>L8+N8</f>
        <v>270</v>
      </c>
      <c r="R8" s="45">
        <v>89</v>
      </c>
      <c r="T8" s="43">
        <v>8</v>
      </c>
      <c r="U8" s="43" t="s">
        <v>66</v>
      </c>
      <c r="V8" s="49" t="s">
        <v>87</v>
      </c>
      <c r="W8" s="49" t="s">
        <v>88</v>
      </c>
      <c r="X8" s="49" t="s">
        <v>89</v>
      </c>
      <c r="Y8" s="49" t="s">
        <v>90</v>
      </c>
      <c r="Z8" s="43">
        <f>282+254+255</f>
        <v>791</v>
      </c>
      <c r="AB8" s="44">
        <f>Z8+AA8</f>
        <v>791</v>
      </c>
    </row>
    <row r="9" spans="1:28" s="43" customFormat="1" ht="12.75">
      <c r="A9" s="38">
        <v>8</v>
      </c>
      <c r="B9" s="39" t="s">
        <v>56</v>
      </c>
      <c r="C9" s="47" t="s">
        <v>68</v>
      </c>
      <c r="D9" s="48">
        <v>1980</v>
      </c>
      <c r="E9" s="48">
        <v>46175915</v>
      </c>
      <c r="F9" s="38"/>
      <c r="G9" s="38"/>
      <c r="H9" s="41">
        <f>F9+G9</f>
        <v>0</v>
      </c>
      <c r="I9" s="38"/>
      <c r="J9" s="38"/>
      <c r="K9" s="42"/>
      <c r="L9" s="43">
        <f>94+89+87</f>
        <v>270</v>
      </c>
      <c r="M9" s="43">
        <v>1</v>
      </c>
      <c r="P9" s="44">
        <f>L9+N9</f>
        <v>270</v>
      </c>
      <c r="R9" s="45">
        <v>87</v>
      </c>
      <c r="T9" s="43">
        <v>8</v>
      </c>
      <c r="U9" s="43" t="s">
        <v>91</v>
      </c>
      <c r="V9" s="49" t="s">
        <v>92</v>
      </c>
      <c r="W9" s="43" t="s">
        <v>93</v>
      </c>
      <c r="X9" s="43" t="s">
        <v>94</v>
      </c>
      <c r="Z9" s="43">
        <f>268+262+259</f>
        <v>789</v>
      </c>
      <c r="AB9" s="44">
        <f>Z9+AA9</f>
        <v>789</v>
      </c>
    </row>
    <row r="10" spans="1:28" s="43" customFormat="1" ht="12.75">
      <c r="A10" s="38">
        <v>8</v>
      </c>
      <c r="B10" s="39" t="s">
        <v>63</v>
      </c>
      <c r="C10" s="47" t="s">
        <v>95</v>
      </c>
      <c r="D10" s="48">
        <v>1954</v>
      </c>
      <c r="E10" s="48" t="s">
        <v>96</v>
      </c>
      <c r="F10" s="38"/>
      <c r="G10" s="38"/>
      <c r="H10" s="41">
        <f>F10+G10</f>
        <v>0</v>
      </c>
      <c r="I10" s="38"/>
      <c r="J10" s="38"/>
      <c r="K10" s="42"/>
      <c r="L10" s="43">
        <f>83+89+96</f>
        <v>268</v>
      </c>
      <c r="M10" s="43">
        <v>1</v>
      </c>
      <c r="P10" s="44">
        <f>L10+N10</f>
        <v>268</v>
      </c>
      <c r="R10" s="45">
        <v>96</v>
      </c>
      <c r="V10" s="49"/>
      <c r="AB10" s="44">
        <f>Z10+AA10</f>
        <v>0</v>
      </c>
    </row>
    <row r="11" spans="1:28" s="43" customFormat="1" ht="12.75">
      <c r="A11" s="38">
        <v>8</v>
      </c>
      <c r="B11" s="39" t="s">
        <v>56</v>
      </c>
      <c r="C11" s="47" t="s">
        <v>69</v>
      </c>
      <c r="D11" s="48">
        <v>1991</v>
      </c>
      <c r="E11" s="48">
        <v>66733954</v>
      </c>
      <c r="F11" s="38"/>
      <c r="G11" s="38"/>
      <c r="H11" s="41">
        <f>F11+G11</f>
        <v>0</v>
      </c>
      <c r="I11" s="38"/>
      <c r="J11" s="38"/>
      <c r="K11" s="42"/>
      <c r="L11" s="43">
        <f>91+86+91</f>
        <v>268</v>
      </c>
      <c r="M11" s="43">
        <v>1</v>
      </c>
      <c r="P11" s="44">
        <f>L11+N11</f>
        <v>268</v>
      </c>
      <c r="R11" s="45">
        <v>91</v>
      </c>
      <c r="AB11" s="44">
        <f>Z11+AA11</f>
        <v>0</v>
      </c>
    </row>
    <row r="12" spans="1:28" s="43" customFormat="1" ht="12.75">
      <c r="A12" s="38">
        <v>8</v>
      </c>
      <c r="B12" s="39" t="s">
        <v>91</v>
      </c>
      <c r="C12" s="47" t="s">
        <v>94</v>
      </c>
      <c r="D12" s="48">
        <v>1971</v>
      </c>
      <c r="E12" s="48">
        <v>40188460</v>
      </c>
      <c r="F12" s="38"/>
      <c r="G12" s="38"/>
      <c r="H12" s="41">
        <f>F12+G12</f>
        <v>0</v>
      </c>
      <c r="I12" s="38"/>
      <c r="J12" s="38"/>
      <c r="K12" s="42"/>
      <c r="L12" s="43">
        <f>93+89+86</f>
        <v>268</v>
      </c>
      <c r="M12" s="43">
        <v>1</v>
      </c>
      <c r="P12" s="44">
        <f>L12+N12</f>
        <v>268</v>
      </c>
      <c r="R12" s="45">
        <v>86</v>
      </c>
      <c r="AB12" s="44">
        <f>Z12+AA12</f>
        <v>0</v>
      </c>
    </row>
    <row r="13" spans="1:28" s="43" customFormat="1" ht="12.75">
      <c r="A13" s="38">
        <v>8</v>
      </c>
      <c r="B13" s="39" t="s">
        <v>78</v>
      </c>
      <c r="C13" s="47" t="s">
        <v>80</v>
      </c>
      <c r="D13" s="48">
        <v>1991</v>
      </c>
      <c r="E13" s="48">
        <v>66735721</v>
      </c>
      <c r="F13" s="40">
        <v>257</v>
      </c>
      <c r="G13" s="40">
        <v>266</v>
      </c>
      <c r="H13" s="41">
        <f>F13+G13</f>
        <v>523</v>
      </c>
      <c r="I13" s="38"/>
      <c r="J13" s="38"/>
      <c r="K13" s="42"/>
      <c r="L13" s="43">
        <f>90+85+91</f>
        <v>266</v>
      </c>
      <c r="M13" s="43">
        <v>1</v>
      </c>
      <c r="P13" s="44">
        <f>L13+N13</f>
        <v>266</v>
      </c>
      <c r="R13" s="45"/>
      <c r="AB13" s="44">
        <f>Z13+AA13</f>
        <v>0</v>
      </c>
    </row>
    <row r="14" spans="1:28" s="43" customFormat="1" ht="12.75">
      <c r="A14" s="38">
        <v>8</v>
      </c>
      <c r="B14" s="39" t="s">
        <v>78</v>
      </c>
      <c r="C14" s="47" t="s">
        <v>81</v>
      </c>
      <c r="D14" s="48">
        <v>1982</v>
      </c>
      <c r="E14" s="48">
        <v>44159566</v>
      </c>
      <c r="F14" s="38"/>
      <c r="G14" s="38"/>
      <c r="H14" s="41">
        <f>F14+G14</f>
        <v>0</v>
      </c>
      <c r="I14" s="38"/>
      <c r="J14" s="38"/>
      <c r="K14" s="42"/>
      <c r="L14" s="43">
        <f>84+91+90</f>
        <v>265</v>
      </c>
      <c r="M14" s="43">
        <v>1</v>
      </c>
      <c r="P14" s="44">
        <f>L14+N14</f>
        <v>265</v>
      </c>
      <c r="R14" s="45">
        <v>90</v>
      </c>
      <c r="AB14" s="44">
        <f>Z14+AA14</f>
        <v>0</v>
      </c>
    </row>
    <row r="15" spans="1:28" s="43" customFormat="1" ht="12.75">
      <c r="A15" s="38">
        <v>8</v>
      </c>
      <c r="B15" s="39" t="s">
        <v>60</v>
      </c>
      <c r="C15" s="47" t="s">
        <v>97</v>
      </c>
      <c r="D15" s="48">
        <v>1965</v>
      </c>
      <c r="E15" s="48" t="s">
        <v>98</v>
      </c>
      <c r="F15" s="40">
        <v>258</v>
      </c>
      <c r="G15" s="40">
        <v>268</v>
      </c>
      <c r="H15" s="41">
        <f>F15+G15</f>
        <v>526</v>
      </c>
      <c r="I15" s="38"/>
      <c r="J15" s="38"/>
      <c r="K15" s="42"/>
      <c r="L15" s="43">
        <f>87+90+88</f>
        <v>265</v>
      </c>
      <c r="P15" s="44">
        <f>L15+N15</f>
        <v>265</v>
      </c>
      <c r="R15" s="45">
        <v>88</v>
      </c>
      <c r="AB15" s="44">
        <f>Z15+AA15</f>
        <v>0</v>
      </c>
    </row>
    <row r="16" spans="1:28" s="43" customFormat="1" ht="12.75">
      <c r="A16" s="38">
        <v>8</v>
      </c>
      <c r="B16" s="39" t="s">
        <v>83</v>
      </c>
      <c r="C16" s="47" t="s">
        <v>86</v>
      </c>
      <c r="D16" s="48">
        <v>1955</v>
      </c>
      <c r="E16" s="48">
        <v>5016631</v>
      </c>
      <c r="F16" s="38"/>
      <c r="G16" s="38"/>
      <c r="H16" s="41">
        <f>F16+G16</f>
        <v>0</v>
      </c>
      <c r="I16" s="38"/>
      <c r="J16" s="38"/>
      <c r="K16" s="42"/>
      <c r="L16" s="43">
        <f>93+85+86</f>
        <v>264</v>
      </c>
      <c r="M16" s="43">
        <v>1</v>
      </c>
      <c r="P16" s="44">
        <f>L16+N16</f>
        <v>264</v>
      </c>
      <c r="R16" s="45"/>
      <c r="AB16" s="44">
        <f>Z16+AA16</f>
        <v>0</v>
      </c>
    </row>
    <row r="17" spans="1:28" s="43" customFormat="1" ht="12.75">
      <c r="A17" s="38">
        <v>8</v>
      </c>
      <c r="B17" s="39" t="s">
        <v>78</v>
      </c>
      <c r="C17" s="47" t="s">
        <v>79</v>
      </c>
      <c r="D17" s="48">
        <v>1974</v>
      </c>
      <c r="E17" s="48">
        <v>66737643</v>
      </c>
      <c r="F17" s="38"/>
      <c r="G17" s="38"/>
      <c r="H17" s="41">
        <f>F17+G17</f>
        <v>0</v>
      </c>
      <c r="I17" s="38"/>
      <c r="J17" s="38"/>
      <c r="K17" s="42"/>
      <c r="L17" s="43">
        <f>89+87+87</f>
        <v>263</v>
      </c>
      <c r="M17" s="43">
        <v>1</v>
      </c>
      <c r="P17" s="44">
        <f>L17+N17</f>
        <v>263</v>
      </c>
      <c r="R17" s="45"/>
      <c r="AB17" s="44">
        <f>Z17+AA17</f>
        <v>0</v>
      </c>
    </row>
    <row r="18" spans="1:28" s="43" customFormat="1" ht="12.75">
      <c r="A18" s="38">
        <v>8</v>
      </c>
      <c r="B18" s="39" t="s">
        <v>91</v>
      </c>
      <c r="C18" s="47" t="s">
        <v>93</v>
      </c>
      <c r="D18" s="48">
        <v>1975</v>
      </c>
      <c r="E18" s="48" t="s">
        <v>99</v>
      </c>
      <c r="F18" s="38"/>
      <c r="G18" s="38"/>
      <c r="H18" s="41">
        <f>F18+G18</f>
        <v>0</v>
      </c>
      <c r="I18" s="38"/>
      <c r="J18" s="38"/>
      <c r="K18" s="42"/>
      <c r="L18" s="43">
        <f>89+84+89</f>
        <v>262</v>
      </c>
      <c r="M18" s="43">
        <v>1</v>
      </c>
      <c r="P18" s="44">
        <f>L18+N18</f>
        <v>262</v>
      </c>
      <c r="R18" s="45">
        <v>89</v>
      </c>
      <c r="AB18" s="44">
        <f>Z18+AA18</f>
        <v>0</v>
      </c>
    </row>
    <row r="19" spans="1:28" s="43" customFormat="1" ht="12.75">
      <c r="A19" s="38">
        <v>8</v>
      </c>
      <c r="B19" s="39" t="s">
        <v>63</v>
      </c>
      <c r="C19" s="47" t="s">
        <v>100</v>
      </c>
      <c r="D19" s="48">
        <v>1970</v>
      </c>
      <c r="E19" s="48">
        <v>66742368</v>
      </c>
      <c r="F19" s="40">
        <v>263</v>
      </c>
      <c r="G19" s="40">
        <v>256</v>
      </c>
      <c r="H19" s="41">
        <f>F19+G19</f>
        <v>519</v>
      </c>
      <c r="I19" s="38"/>
      <c r="J19" s="38"/>
      <c r="K19" s="42"/>
      <c r="L19" s="43">
        <f>86+88+88</f>
        <v>262</v>
      </c>
      <c r="M19" s="43">
        <v>1</v>
      </c>
      <c r="P19" s="44">
        <f>L19+N19</f>
        <v>262</v>
      </c>
      <c r="R19" s="45">
        <v>88</v>
      </c>
      <c r="AB19" s="44">
        <f>Z19+AA19</f>
        <v>0</v>
      </c>
    </row>
    <row r="20" spans="1:28" s="43" customFormat="1" ht="12.75">
      <c r="A20" s="38">
        <v>8</v>
      </c>
      <c r="B20" s="39" t="s">
        <v>83</v>
      </c>
      <c r="C20" s="47" t="s">
        <v>85</v>
      </c>
      <c r="D20" s="48">
        <v>1970</v>
      </c>
      <c r="E20" s="48" t="s">
        <v>101</v>
      </c>
      <c r="F20" s="38"/>
      <c r="G20" s="38"/>
      <c r="H20" s="41">
        <f>F20+G20</f>
        <v>0</v>
      </c>
      <c r="I20" s="38"/>
      <c r="J20" s="38"/>
      <c r="K20" s="42"/>
      <c r="L20" s="43">
        <f>87+87+86</f>
        <v>260</v>
      </c>
      <c r="M20" s="43">
        <v>1</v>
      </c>
      <c r="P20" s="44">
        <f>L20+N20</f>
        <v>260</v>
      </c>
      <c r="R20" s="45">
        <v>88</v>
      </c>
      <c r="AB20" s="44">
        <f>Z20+AA20</f>
        <v>0</v>
      </c>
    </row>
    <row r="21" spans="1:28" s="43" customFormat="1" ht="12.75">
      <c r="A21" s="38">
        <v>8</v>
      </c>
      <c r="B21" s="39" t="s">
        <v>54</v>
      </c>
      <c r="C21" s="47" t="s">
        <v>102</v>
      </c>
      <c r="D21" s="48">
        <v>1973</v>
      </c>
      <c r="E21" s="48" t="s">
        <v>103</v>
      </c>
      <c r="F21" s="40">
        <v>269</v>
      </c>
      <c r="G21" s="40">
        <v>267</v>
      </c>
      <c r="H21" s="41">
        <f>F21+G21</f>
        <v>536</v>
      </c>
      <c r="I21" s="38">
        <v>260</v>
      </c>
      <c r="J21" s="38"/>
      <c r="K21" s="42"/>
      <c r="L21" s="43">
        <f>86+88+86</f>
        <v>260</v>
      </c>
      <c r="P21" s="44">
        <f>L21+N21</f>
        <v>260</v>
      </c>
      <c r="R21" s="45">
        <v>87</v>
      </c>
      <c r="AB21" s="44">
        <f>Z21+AA21</f>
        <v>0</v>
      </c>
    </row>
    <row r="22" spans="1:28" s="43" customFormat="1" ht="12.75">
      <c r="A22" s="38">
        <v>8</v>
      </c>
      <c r="B22" s="39" t="s">
        <v>91</v>
      </c>
      <c r="C22" s="47" t="s">
        <v>92</v>
      </c>
      <c r="D22" s="48">
        <v>1999</v>
      </c>
      <c r="E22" s="48">
        <v>50207140</v>
      </c>
      <c r="F22" s="38"/>
      <c r="G22" s="38"/>
      <c r="H22" s="41">
        <f>F22+G22</f>
        <v>0</v>
      </c>
      <c r="I22" s="38"/>
      <c r="J22" s="38"/>
      <c r="K22" s="42"/>
      <c r="L22" s="43">
        <f>86+84+89</f>
        <v>259</v>
      </c>
      <c r="M22" s="43">
        <v>1</v>
      </c>
      <c r="P22" s="44">
        <f>L22+N22</f>
        <v>259</v>
      </c>
      <c r="R22" s="45"/>
      <c r="AB22" s="44">
        <f>Z22+AA22</f>
        <v>0</v>
      </c>
    </row>
    <row r="23" spans="1:28" s="43" customFormat="1" ht="12.75">
      <c r="A23" s="38">
        <v>8</v>
      </c>
      <c r="B23" s="39" t="s">
        <v>66</v>
      </c>
      <c r="C23" s="47" t="s">
        <v>104</v>
      </c>
      <c r="D23" s="48">
        <v>1982</v>
      </c>
      <c r="E23" s="48">
        <v>66740119</v>
      </c>
      <c r="F23" s="40">
        <v>246</v>
      </c>
      <c r="G23" s="40">
        <v>235</v>
      </c>
      <c r="H23" s="41">
        <f>F23+G23</f>
        <v>481</v>
      </c>
      <c r="I23" s="38"/>
      <c r="J23" s="38"/>
      <c r="K23" s="42"/>
      <c r="L23" s="43">
        <f>83+88+84</f>
        <v>255</v>
      </c>
      <c r="M23" s="43">
        <v>1</v>
      </c>
      <c r="P23" s="44">
        <f>L23+N23</f>
        <v>255</v>
      </c>
      <c r="R23" s="45">
        <v>84</v>
      </c>
      <c r="AB23" s="44">
        <f>Z23+AA23</f>
        <v>0</v>
      </c>
    </row>
    <row r="24" spans="1:28" s="43" customFormat="1" ht="12.75">
      <c r="A24" s="38">
        <v>8</v>
      </c>
      <c r="B24" s="39" t="s">
        <v>56</v>
      </c>
      <c r="C24" s="47" t="s">
        <v>70</v>
      </c>
      <c r="D24" s="48">
        <v>1958</v>
      </c>
      <c r="E24" s="48">
        <v>66736775</v>
      </c>
      <c r="F24" s="38"/>
      <c r="G24" s="38"/>
      <c r="H24" s="41">
        <f>F24+G24</f>
        <v>0</v>
      </c>
      <c r="I24" s="38"/>
      <c r="J24" s="38"/>
      <c r="K24" s="42"/>
      <c r="L24" s="43">
        <f>86+86+83</f>
        <v>255</v>
      </c>
      <c r="M24" s="43">
        <v>1</v>
      </c>
      <c r="P24" s="44">
        <f>L24+N24</f>
        <v>255</v>
      </c>
      <c r="R24" s="45">
        <v>83</v>
      </c>
      <c r="AB24" s="44">
        <f>Z24+AA24</f>
        <v>0</v>
      </c>
    </row>
    <row r="25" spans="1:28" s="43" customFormat="1" ht="12.75">
      <c r="A25" s="38">
        <v>8</v>
      </c>
      <c r="B25" s="49" t="s">
        <v>66</v>
      </c>
      <c r="C25" s="47" t="s">
        <v>105</v>
      </c>
      <c r="D25" s="48">
        <v>1982</v>
      </c>
      <c r="E25" s="48" t="s">
        <v>106</v>
      </c>
      <c r="F25" s="40">
        <v>262</v>
      </c>
      <c r="G25" s="40">
        <v>269</v>
      </c>
      <c r="H25" s="41">
        <f>F25+G25</f>
        <v>531</v>
      </c>
      <c r="I25" s="38"/>
      <c r="J25" s="38"/>
      <c r="K25" s="42"/>
      <c r="L25" s="43">
        <f>85+84+85</f>
        <v>254</v>
      </c>
      <c r="M25" s="43">
        <v>1</v>
      </c>
      <c r="P25" s="44">
        <f>L25+N25</f>
        <v>254</v>
      </c>
      <c r="R25" s="45"/>
      <c r="AB25" s="44">
        <f>Z25+AA25</f>
        <v>0</v>
      </c>
    </row>
    <row r="26" spans="1:28" s="43" customFormat="1" ht="12.75">
      <c r="A26" s="38">
        <v>8</v>
      </c>
      <c r="B26" s="39" t="s">
        <v>63</v>
      </c>
      <c r="C26" s="47" t="s">
        <v>107</v>
      </c>
      <c r="D26" s="48">
        <v>1971</v>
      </c>
      <c r="E26" s="48">
        <v>66734040</v>
      </c>
      <c r="F26" s="40">
        <v>268</v>
      </c>
      <c r="G26" s="40">
        <v>262</v>
      </c>
      <c r="H26" s="41">
        <f>F26+G26</f>
        <v>530</v>
      </c>
      <c r="I26" s="38"/>
      <c r="J26" s="38"/>
      <c r="K26" s="42"/>
      <c r="L26" s="43">
        <f>76+79+90</f>
        <v>245</v>
      </c>
      <c r="M26" s="43">
        <v>1</v>
      </c>
      <c r="P26" s="44">
        <f>L26+N26</f>
        <v>245</v>
      </c>
      <c r="R26" s="45"/>
      <c r="AB26" s="44">
        <f>Z26+AA26</f>
        <v>0</v>
      </c>
    </row>
    <row r="27" spans="1:28" s="43" customFormat="1" ht="12.75">
      <c r="A27" s="38">
        <v>8</v>
      </c>
      <c r="B27" s="39" t="s">
        <v>56</v>
      </c>
      <c r="C27" s="47" t="s">
        <v>108</v>
      </c>
      <c r="D27" s="48">
        <v>1976</v>
      </c>
      <c r="E27" s="48">
        <v>66736817</v>
      </c>
      <c r="F27" s="38"/>
      <c r="G27" s="38"/>
      <c r="H27" s="41">
        <f>F27+G27</f>
        <v>0</v>
      </c>
      <c r="I27" s="38"/>
      <c r="J27" s="38"/>
      <c r="K27" s="42"/>
      <c r="L27" s="43">
        <f>84+76+73</f>
        <v>233</v>
      </c>
      <c r="P27" s="44">
        <f>L27+N27</f>
        <v>233</v>
      </c>
      <c r="R27" s="45"/>
      <c r="AB27" s="44">
        <f>Z27+AA27</f>
        <v>0</v>
      </c>
    </row>
    <row r="28" spans="1:28" s="43" customFormat="1" ht="12.75">
      <c r="A28" s="38">
        <v>8</v>
      </c>
      <c r="B28" s="39" t="s">
        <v>66</v>
      </c>
      <c r="C28" s="47" t="s">
        <v>109</v>
      </c>
      <c r="D28" s="48">
        <v>1964</v>
      </c>
      <c r="E28" s="48">
        <v>66739576</v>
      </c>
      <c r="F28" s="40">
        <v>260</v>
      </c>
      <c r="G28" s="40">
        <v>250</v>
      </c>
      <c r="H28" s="41">
        <f>F28+G28</f>
        <v>510</v>
      </c>
      <c r="I28" s="38"/>
      <c r="J28" s="38"/>
      <c r="K28" s="42"/>
      <c r="L28" s="45"/>
      <c r="M28" s="43">
        <v>1</v>
      </c>
      <c r="P28" s="44">
        <f>L28+N28</f>
        <v>0</v>
      </c>
      <c r="R28" s="45"/>
      <c r="AB28" s="44">
        <f>Z28+AA28</f>
        <v>0</v>
      </c>
    </row>
    <row r="29" spans="1:28" s="43" customFormat="1" ht="12.75">
      <c r="A29" s="38">
        <v>8</v>
      </c>
      <c r="B29" s="39" t="s">
        <v>60</v>
      </c>
      <c r="C29" s="47" t="s">
        <v>110</v>
      </c>
      <c r="D29" s="48">
        <v>1971</v>
      </c>
      <c r="E29" s="48">
        <v>66741541</v>
      </c>
      <c r="F29" s="40">
        <v>267</v>
      </c>
      <c r="G29" s="40">
        <v>273</v>
      </c>
      <c r="H29" s="41">
        <f>F29+G29</f>
        <v>540</v>
      </c>
      <c r="I29" s="38">
        <v>247</v>
      </c>
      <c r="J29" s="38"/>
      <c r="K29" s="42"/>
      <c r="L29" s="45"/>
      <c r="P29" s="44">
        <f>L29+N29</f>
        <v>0</v>
      </c>
      <c r="R29" s="45"/>
      <c r="AB29" s="44">
        <f>Z29+AA29</f>
        <v>0</v>
      </c>
    </row>
    <row r="30" spans="1:28" s="43" customFormat="1" ht="12.75">
      <c r="A30" s="38">
        <v>8</v>
      </c>
      <c r="B30" s="39" t="s">
        <v>60</v>
      </c>
      <c r="C30" s="47" t="s">
        <v>111</v>
      </c>
      <c r="D30" s="48">
        <v>1981</v>
      </c>
      <c r="E30" s="48">
        <v>66739602</v>
      </c>
      <c r="F30" s="38">
        <v>266</v>
      </c>
      <c r="G30" s="38">
        <v>263</v>
      </c>
      <c r="H30" s="41">
        <f>F30+G30</f>
        <v>529</v>
      </c>
      <c r="I30" s="38"/>
      <c r="J30" s="38"/>
      <c r="K30" s="42"/>
      <c r="L30" s="45"/>
      <c r="P30" s="44">
        <f>L30+N30</f>
        <v>0</v>
      </c>
      <c r="R30" s="45"/>
      <c r="AB30" s="44">
        <f>Z30+AA30</f>
        <v>0</v>
      </c>
    </row>
    <row r="31" spans="1:28" s="43" customFormat="1" ht="12.75">
      <c r="A31" s="38">
        <v>8</v>
      </c>
      <c r="B31" s="39" t="s">
        <v>54</v>
      </c>
      <c r="C31" s="47" t="s">
        <v>112</v>
      </c>
      <c r="D31" s="48">
        <v>1999</v>
      </c>
      <c r="E31" s="48">
        <v>66740673</v>
      </c>
      <c r="F31" s="40">
        <v>271</v>
      </c>
      <c r="G31" s="40">
        <v>274</v>
      </c>
      <c r="H31" s="41">
        <f>F31+G31</f>
        <v>545</v>
      </c>
      <c r="I31" s="38"/>
      <c r="J31" s="38"/>
      <c r="K31" s="42"/>
      <c r="L31" s="45"/>
      <c r="P31" s="44">
        <f>L31+N31</f>
        <v>0</v>
      </c>
      <c r="R31" s="45"/>
      <c r="AB31" s="44"/>
    </row>
    <row r="32" spans="1:28" s="43" customFormat="1" ht="12.75">
      <c r="A32" s="38"/>
      <c r="D32" s="38"/>
      <c r="E32" s="38"/>
      <c r="F32" s="38"/>
      <c r="G32" s="38"/>
      <c r="H32" s="41">
        <f>F32+G32</f>
        <v>0</v>
      </c>
      <c r="I32" s="38"/>
      <c r="J32" s="38"/>
      <c r="K32" s="42"/>
      <c r="P32" s="44">
        <f>L32+N32</f>
        <v>0</v>
      </c>
      <c r="R32" s="45"/>
      <c r="AB32" s="44"/>
    </row>
    <row r="33" spans="1:28" s="43" customFormat="1" ht="12.75">
      <c r="A33" s="38"/>
      <c r="D33" s="38"/>
      <c r="E33" s="38"/>
      <c r="F33" s="38"/>
      <c r="G33" s="38"/>
      <c r="H33" s="41">
        <f>F33+G33</f>
        <v>0</v>
      </c>
      <c r="I33" s="38"/>
      <c r="J33" s="38"/>
      <c r="K33" s="42"/>
      <c r="P33" s="44">
        <f>L33+N33</f>
        <v>0</v>
      </c>
      <c r="R33" s="45"/>
      <c r="AB33" s="44"/>
    </row>
    <row r="34" spans="1:28" s="43" customFormat="1" ht="12.75">
      <c r="A34" s="38"/>
      <c r="D34" s="38"/>
      <c r="E34" s="38"/>
      <c r="F34" s="38"/>
      <c r="G34" s="38"/>
      <c r="H34" s="41">
        <f>F34+G34</f>
        <v>0</v>
      </c>
      <c r="I34" s="38"/>
      <c r="J34" s="38"/>
      <c r="K34" s="42"/>
      <c r="P34" s="44">
        <f>L34+N34</f>
        <v>0</v>
      </c>
      <c r="R34" s="45"/>
      <c r="AB34" s="44"/>
    </row>
    <row r="35" spans="1:28" s="43" customFormat="1" ht="12.75">
      <c r="A35" s="38"/>
      <c r="D35" s="38"/>
      <c r="E35" s="38"/>
      <c r="F35" s="38"/>
      <c r="G35" s="38"/>
      <c r="H35" s="41">
        <f>F35+G35</f>
        <v>0</v>
      </c>
      <c r="I35" s="38"/>
      <c r="J35" s="38"/>
      <c r="K35" s="42"/>
      <c r="P35" s="44">
        <f>L35+N35</f>
        <v>0</v>
      </c>
      <c r="R35" s="45"/>
      <c r="AB35" s="44"/>
    </row>
    <row r="36" spans="1:28" s="43" customFormat="1" ht="12.75">
      <c r="A36" s="38"/>
      <c r="D36" s="38"/>
      <c r="E36" s="38"/>
      <c r="F36" s="38"/>
      <c r="G36" s="38"/>
      <c r="H36" s="41">
        <f>F36+G36</f>
        <v>0</v>
      </c>
      <c r="I36" s="38"/>
      <c r="J36" s="38"/>
      <c r="K36" s="42"/>
      <c r="P36" s="44">
        <f>L36+N36</f>
        <v>0</v>
      </c>
      <c r="R36" s="45"/>
      <c r="AB36" s="44"/>
    </row>
    <row r="37" spans="1:28" s="43" customFormat="1" ht="12.75">
      <c r="A37" s="38"/>
      <c r="D37" s="38"/>
      <c r="E37" s="38"/>
      <c r="F37" s="38"/>
      <c r="G37" s="38"/>
      <c r="H37" s="41">
        <f>F37+G37</f>
        <v>0</v>
      </c>
      <c r="I37" s="38"/>
      <c r="J37" s="38"/>
      <c r="K37" s="42"/>
      <c r="P37" s="44">
        <f>L37+N37</f>
        <v>0</v>
      </c>
      <c r="R37" s="45"/>
      <c r="AB37" s="44"/>
    </row>
    <row r="38" spans="1:28" s="43" customFormat="1" ht="12.75">
      <c r="A38" s="38"/>
      <c r="D38" s="38"/>
      <c r="E38" s="38"/>
      <c r="F38" s="38"/>
      <c r="G38" s="38"/>
      <c r="H38" s="41">
        <f>F38+G38</f>
        <v>0</v>
      </c>
      <c r="I38" s="38"/>
      <c r="J38" s="38"/>
      <c r="K38" s="42"/>
      <c r="P38" s="44">
        <f>L38+N38</f>
        <v>0</v>
      </c>
      <c r="R38" s="45"/>
      <c r="AB38" s="44"/>
    </row>
    <row r="39" spans="1:28" s="43" customFormat="1" ht="12.75">
      <c r="A39" s="38"/>
      <c r="D39" s="38"/>
      <c r="E39" s="38"/>
      <c r="F39" s="38"/>
      <c r="G39" s="38"/>
      <c r="H39" s="41">
        <f>F39+G39</f>
        <v>0</v>
      </c>
      <c r="I39" s="38"/>
      <c r="J39" s="38"/>
      <c r="K39" s="42"/>
      <c r="P39" s="44">
        <f>L39+N39</f>
        <v>0</v>
      </c>
      <c r="R39" s="45"/>
      <c r="AB39" s="44"/>
    </row>
    <row r="40" spans="1:28" s="43" customFormat="1" ht="12.75">
      <c r="A40" s="38"/>
      <c r="D40" s="38"/>
      <c r="E40" s="38"/>
      <c r="F40" s="38"/>
      <c r="G40" s="38"/>
      <c r="H40" s="41">
        <f>F40+G40</f>
        <v>0</v>
      </c>
      <c r="I40" s="38"/>
      <c r="J40" s="38"/>
      <c r="K40" s="42"/>
      <c r="P40" s="44">
        <f>L40+N40</f>
        <v>0</v>
      </c>
      <c r="R40" s="45"/>
      <c r="AB40" s="44"/>
    </row>
    <row r="41" spans="1:28" s="43" customFormat="1" ht="12.75">
      <c r="A41" s="38"/>
      <c r="D41" s="38"/>
      <c r="E41" s="38"/>
      <c r="F41" s="38"/>
      <c r="G41" s="38"/>
      <c r="H41" s="41">
        <f>F41+G41</f>
        <v>0</v>
      </c>
      <c r="I41" s="38"/>
      <c r="J41" s="38"/>
      <c r="K41" s="42"/>
      <c r="P41" s="44">
        <f>L41+N41</f>
        <v>0</v>
      </c>
      <c r="R41" s="45"/>
      <c r="AB41" s="44"/>
    </row>
    <row r="42" spans="1:28" s="43" customFormat="1" ht="12.75">
      <c r="A42" s="38"/>
      <c r="D42" s="38"/>
      <c r="E42" s="38"/>
      <c r="F42" s="38"/>
      <c r="G42" s="38"/>
      <c r="H42" s="41">
        <f>F42+G42</f>
        <v>0</v>
      </c>
      <c r="I42" s="38"/>
      <c r="J42" s="38"/>
      <c r="K42" s="42"/>
      <c r="P42" s="44">
        <f>L42+N42</f>
        <v>0</v>
      </c>
      <c r="R42" s="45"/>
      <c r="AB42" s="44"/>
    </row>
    <row r="43" spans="1:28" s="43" customFormat="1" ht="12.75">
      <c r="A43" s="38"/>
      <c r="D43" s="38"/>
      <c r="E43" s="38"/>
      <c r="F43" s="38"/>
      <c r="G43" s="38"/>
      <c r="H43" s="41">
        <f>F43+G43</f>
        <v>0</v>
      </c>
      <c r="I43" s="38"/>
      <c r="J43" s="38"/>
      <c r="K43" s="42"/>
      <c r="P43" s="44">
        <f>L43+N43</f>
        <v>0</v>
      </c>
      <c r="R43" s="45"/>
      <c r="AB43" s="44"/>
    </row>
    <row r="44" spans="1:28" s="43" customFormat="1" ht="12.75">
      <c r="A44" s="38"/>
      <c r="D44" s="38"/>
      <c r="E44" s="38"/>
      <c r="F44" s="38"/>
      <c r="G44" s="38"/>
      <c r="H44" s="41">
        <f>F44+G44</f>
        <v>0</v>
      </c>
      <c r="I44" s="38"/>
      <c r="J44" s="38"/>
      <c r="K44" s="42"/>
      <c r="P44" s="44">
        <f>L44+N44</f>
        <v>0</v>
      </c>
      <c r="R44" s="45"/>
      <c r="AB44" s="44"/>
    </row>
    <row r="45" spans="1:28" s="43" customFormat="1" ht="12.75">
      <c r="A45" s="38"/>
      <c r="D45" s="38"/>
      <c r="E45" s="38"/>
      <c r="F45" s="38"/>
      <c r="G45" s="38"/>
      <c r="H45" s="41">
        <f>F45+G45</f>
        <v>0</v>
      </c>
      <c r="I45" s="38"/>
      <c r="J45" s="38"/>
      <c r="K45" s="42"/>
      <c r="P45" s="44">
        <f>L45+N45</f>
        <v>0</v>
      </c>
      <c r="R45" s="45"/>
      <c r="AB45" s="44"/>
    </row>
    <row r="46" spans="1:28" s="43" customFormat="1" ht="12.75">
      <c r="A46" s="38"/>
      <c r="D46" s="38"/>
      <c r="E46" s="38"/>
      <c r="F46" s="38"/>
      <c r="G46" s="38"/>
      <c r="H46" s="41">
        <f>F46+G46</f>
        <v>0</v>
      </c>
      <c r="I46" s="38"/>
      <c r="J46" s="38"/>
      <c r="K46" s="42"/>
      <c r="P46" s="44">
        <f>L46+N46</f>
        <v>0</v>
      </c>
      <c r="R46" s="45"/>
      <c r="AB46" s="44"/>
    </row>
    <row r="47" spans="1:28" s="43" customFormat="1" ht="12.75">
      <c r="A47" s="38"/>
      <c r="D47" s="38"/>
      <c r="E47" s="38"/>
      <c r="F47" s="38"/>
      <c r="G47" s="38"/>
      <c r="H47" s="41">
        <f>F47+G47</f>
        <v>0</v>
      </c>
      <c r="I47" s="38"/>
      <c r="J47" s="38"/>
      <c r="K47" s="42"/>
      <c r="P47" s="44">
        <f>L47+N47</f>
        <v>0</v>
      </c>
      <c r="R47" s="45"/>
      <c r="AB47" s="44"/>
    </row>
    <row r="48" spans="1:28" s="43" customFormat="1" ht="12.75">
      <c r="A48" s="38"/>
      <c r="D48" s="38"/>
      <c r="E48" s="38"/>
      <c r="F48" s="38"/>
      <c r="G48" s="38"/>
      <c r="H48" s="41">
        <f>F48+G48</f>
        <v>0</v>
      </c>
      <c r="I48" s="38"/>
      <c r="J48" s="38"/>
      <c r="K48" s="42"/>
      <c r="P48" s="44">
        <f>L48+N48</f>
        <v>0</v>
      </c>
      <c r="R48" s="45"/>
      <c r="AB48" s="44"/>
    </row>
    <row r="49" spans="1:28" s="43" customFormat="1" ht="12.75">
      <c r="A49" s="38"/>
      <c r="D49" s="38"/>
      <c r="E49" s="38"/>
      <c r="F49" s="38"/>
      <c r="G49" s="38"/>
      <c r="H49" s="41">
        <f>F49+G49</f>
        <v>0</v>
      </c>
      <c r="I49" s="38"/>
      <c r="J49" s="38"/>
      <c r="K49" s="42"/>
      <c r="P49" s="44">
        <f>L49+N49</f>
        <v>0</v>
      </c>
      <c r="R49" s="45"/>
      <c r="AB49" s="44"/>
    </row>
    <row r="50" spans="1:28" s="43" customFormat="1" ht="12.75">
      <c r="A50" s="38"/>
      <c r="D50" s="38"/>
      <c r="E50" s="38"/>
      <c r="F50" s="38"/>
      <c r="G50" s="38"/>
      <c r="H50" s="41">
        <f>F50+G50</f>
        <v>0</v>
      </c>
      <c r="I50" s="38"/>
      <c r="J50" s="38"/>
      <c r="K50" s="42"/>
      <c r="P50" s="44">
        <f>L50+N50</f>
        <v>0</v>
      </c>
      <c r="R50" s="45"/>
      <c r="AB50" s="44"/>
    </row>
    <row r="51" spans="1:28" s="43" customFormat="1" ht="12.75">
      <c r="A51" s="38"/>
      <c r="D51" s="38"/>
      <c r="E51" s="38"/>
      <c r="F51" s="38"/>
      <c r="G51" s="38"/>
      <c r="H51" s="41">
        <f>F51+G51</f>
        <v>0</v>
      </c>
      <c r="I51" s="38"/>
      <c r="J51" s="38"/>
      <c r="K51" s="42"/>
      <c r="P51" s="44">
        <f>L51+N51</f>
        <v>0</v>
      </c>
      <c r="R51" s="45"/>
      <c r="AB51" s="44"/>
    </row>
    <row r="52" spans="1:28" s="43" customFormat="1" ht="12.75">
      <c r="A52" s="38"/>
      <c r="D52" s="38"/>
      <c r="E52" s="38"/>
      <c r="F52" s="38"/>
      <c r="G52" s="38"/>
      <c r="H52" s="41">
        <f>F52+G52</f>
        <v>0</v>
      </c>
      <c r="I52" s="38"/>
      <c r="J52" s="38"/>
      <c r="K52" s="42"/>
      <c r="P52" s="44">
        <f>L52+N52</f>
        <v>0</v>
      </c>
      <c r="R52" s="45"/>
      <c r="AB52" s="44"/>
    </row>
    <row r="53" spans="1:28" s="43" customFormat="1" ht="12.75">
      <c r="A53" s="38"/>
      <c r="D53" s="38"/>
      <c r="E53" s="38"/>
      <c r="F53" s="38"/>
      <c r="G53" s="38"/>
      <c r="H53" s="41">
        <f>F53+G53</f>
        <v>0</v>
      </c>
      <c r="I53" s="38"/>
      <c r="J53" s="38"/>
      <c r="K53" s="42"/>
      <c r="P53" s="44">
        <f>L53+N53</f>
        <v>0</v>
      </c>
      <c r="R53" s="45"/>
      <c r="AB53" s="44"/>
    </row>
    <row r="54" spans="1:28" s="43" customFormat="1" ht="12.75">
      <c r="A54" s="38"/>
      <c r="D54" s="38"/>
      <c r="E54" s="38"/>
      <c r="F54" s="38"/>
      <c r="G54" s="38"/>
      <c r="H54" s="41">
        <f>F54+G54</f>
        <v>0</v>
      </c>
      <c r="I54" s="38"/>
      <c r="J54" s="38"/>
      <c r="K54" s="42"/>
      <c r="P54" s="44">
        <f>L54+N54</f>
        <v>0</v>
      </c>
      <c r="R54" s="45"/>
      <c r="AB54" s="44"/>
    </row>
    <row r="55" spans="1:28" s="43" customFormat="1" ht="12.75">
      <c r="A55" s="38"/>
      <c r="D55" s="38"/>
      <c r="E55" s="38"/>
      <c r="F55" s="38"/>
      <c r="G55" s="38"/>
      <c r="H55" s="41">
        <f>F55+G55</f>
        <v>0</v>
      </c>
      <c r="I55" s="38"/>
      <c r="J55" s="38"/>
      <c r="K55" s="42"/>
      <c r="P55" s="44">
        <f>L55+N55</f>
        <v>0</v>
      </c>
      <c r="R55" s="45"/>
      <c r="AB55" s="44"/>
    </row>
    <row r="56" spans="1:28" s="43" customFormat="1" ht="12.75">
      <c r="A56" s="38"/>
      <c r="D56" s="38"/>
      <c r="E56" s="38"/>
      <c r="F56" s="38"/>
      <c r="G56" s="38"/>
      <c r="H56" s="41">
        <f>F56+G56</f>
        <v>0</v>
      </c>
      <c r="I56" s="38"/>
      <c r="J56" s="38"/>
      <c r="K56" s="42"/>
      <c r="P56" s="44">
        <f>L56+N56</f>
        <v>0</v>
      </c>
      <c r="R56" s="45"/>
      <c r="AB56" s="44"/>
    </row>
    <row r="57" spans="1:28" s="43" customFormat="1" ht="12.75">
      <c r="A57" s="38"/>
      <c r="D57" s="38"/>
      <c r="E57" s="38"/>
      <c r="F57" s="38"/>
      <c r="G57" s="38"/>
      <c r="H57" s="41">
        <f>F57+G57</f>
        <v>0</v>
      </c>
      <c r="I57" s="38"/>
      <c r="J57" s="38"/>
      <c r="K57" s="42"/>
      <c r="P57" s="44">
        <f>L57+N57</f>
        <v>0</v>
      </c>
      <c r="R57" s="45"/>
      <c r="AB57" s="44"/>
    </row>
    <row r="58" spans="1:28" s="43" customFormat="1" ht="12.75">
      <c r="A58" s="38"/>
      <c r="D58" s="38"/>
      <c r="E58" s="38"/>
      <c r="F58" s="38"/>
      <c r="G58" s="38"/>
      <c r="H58" s="41">
        <f>F58+G58</f>
        <v>0</v>
      </c>
      <c r="I58" s="38"/>
      <c r="J58" s="38"/>
      <c r="K58" s="42"/>
      <c r="P58" s="44">
        <f>L58+N58</f>
        <v>0</v>
      </c>
      <c r="R58" s="45"/>
      <c r="AB58" s="44"/>
    </row>
    <row r="59" spans="1:28" s="43" customFormat="1" ht="12.75">
      <c r="A59" s="38"/>
      <c r="D59" s="38"/>
      <c r="E59" s="38"/>
      <c r="F59" s="38"/>
      <c r="G59" s="38"/>
      <c r="H59" s="41">
        <f>F59+G59</f>
        <v>0</v>
      </c>
      <c r="I59" s="38"/>
      <c r="J59" s="38"/>
      <c r="K59" s="42"/>
      <c r="P59" s="44">
        <f>L59+N59</f>
        <v>0</v>
      </c>
      <c r="R59" s="45"/>
      <c r="AB59" s="44"/>
    </row>
    <row r="60" spans="1:28" s="43" customFormat="1" ht="12.75">
      <c r="A60" s="38"/>
      <c r="D60" s="38"/>
      <c r="E60" s="38"/>
      <c r="F60" s="38"/>
      <c r="G60" s="38"/>
      <c r="H60" s="41">
        <f>F60+G60</f>
        <v>0</v>
      </c>
      <c r="I60" s="38"/>
      <c r="J60" s="38"/>
      <c r="K60" s="42"/>
      <c r="P60" s="44">
        <f>L60+N60</f>
        <v>0</v>
      </c>
      <c r="R60" s="45"/>
      <c r="AB60" s="44"/>
    </row>
    <row r="61" spans="1:28" s="43" customFormat="1" ht="12.75">
      <c r="A61" s="38"/>
      <c r="D61" s="38"/>
      <c r="E61" s="38"/>
      <c r="F61" s="38"/>
      <c r="G61" s="38"/>
      <c r="H61" s="41">
        <f>F61+G61</f>
        <v>0</v>
      </c>
      <c r="I61" s="38"/>
      <c r="J61" s="38"/>
      <c r="K61" s="42"/>
      <c r="P61" s="44">
        <f>L61+N61</f>
        <v>0</v>
      </c>
      <c r="R61" s="45"/>
      <c r="AB61" s="44"/>
    </row>
    <row r="62" spans="1:28" s="43" customFormat="1" ht="12.75">
      <c r="A62" s="38"/>
      <c r="D62" s="38"/>
      <c r="E62" s="38"/>
      <c r="F62" s="38"/>
      <c r="G62" s="38"/>
      <c r="H62" s="41">
        <f>F62+G62</f>
        <v>0</v>
      </c>
      <c r="I62" s="38"/>
      <c r="J62" s="38"/>
      <c r="K62" s="42"/>
      <c r="P62" s="44">
        <f>L62+N62</f>
        <v>0</v>
      </c>
      <c r="R62" s="45"/>
      <c r="AB62" s="44"/>
    </row>
    <row r="63" spans="1:28" s="43" customFormat="1" ht="12.75">
      <c r="A63" s="38"/>
      <c r="D63" s="38"/>
      <c r="E63" s="38"/>
      <c r="F63" s="38"/>
      <c r="G63" s="38"/>
      <c r="H63" s="41">
        <f>F63+G63</f>
        <v>0</v>
      </c>
      <c r="I63" s="38"/>
      <c r="J63" s="38"/>
      <c r="K63" s="42"/>
      <c r="P63" s="44">
        <f>L63+N63</f>
        <v>0</v>
      </c>
      <c r="R63" s="45"/>
      <c r="AB63" s="44"/>
    </row>
    <row r="64" spans="1:28" s="43" customFormat="1" ht="12.75">
      <c r="A64" s="38"/>
      <c r="D64" s="38"/>
      <c r="E64" s="38"/>
      <c r="F64" s="38"/>
      <c r="G64" s="38"/>
      <c r="H64" s="41">
        <f>F64+G64</f>
        <v>0</v>
      </c>
      <c r="I64" s="38"/>
      <c r="J64" s="38"/>
      <c r="K64" s="42"/>
      <c r="P64" s="44">
        <f>L64+N64</f>
        <v>0</v>
      </c>
      <c r="R64" s="45"/>
      <c r="AB64" s="44"/>
    </row>
    <row r="65" spans="1:28" s="43" customFormat="1" ht="12.75">
      <c r="A65" s="38"/>
      <c r="D65" s="38"/>
      <c r="E65" s="38"/>
      <c r="F65" s="38"/>
      <c r="G65" s="38"/>
      <c r="H65" s="41">
        <f>F65+G65</f>
        <v>0</v>
      </c>
      <c r="I65" s="38"/>
      <c r="J65" s="38"/>
      <c r="K65" s="42"/>
      <c r="P65" s="44">
        <f>L65+N65</f>
        <v>0</v>
      </c>
      <c r="R65" s="45"/>
      <c r="AB65" s="44"/>
    </row>
    <row r="66" spans="1:28" s="43" customFormat="1" ht="12.75">
      <c r="A66" s="38"/>
      <c r="D66" s="38"/>
      <c r="E66" s="38"/>
      <c r="F66" s="38"/>
      <c r="G66" s="38"/>
      <c r="H66" s="41">
        <f>F66+G66</f>
        <v>0</v>
      </c>
      <c r="I66" s="38"/>
      <c r="J66" s="38"/>
      <c r="K66" s="42"/>
      <c r="P66" s="44">
        <f>L66+N66</f>
        <v>0</v>
      </c>
      <c r="R66" s="45"/>
      <c r="AB66" s="44"/>
    </row>
    <row r="67" spans="1:28" s="43" customFormat="1" ht="12.75">
      <c r="A67" s="38"/>
      <c r="D67" s="38"/>
      <c r="E67" s="38"/>
      <c r="F67" s="38"/>
      <c r="G67" s="38"/>
      <c r="H67" s="41">
        <f>F67+G67</f>
        <v>0</v>
      </c>
      <c r="I67" s="38"/>
      <c r="J67" s="38"/>
      <c r="K67" s="42"/>
      <c r="P67" s="44">
        <f>L67+N67</f>
        <v>0</v>
      </c>
      <c r="R67" s="45"/>
      <c r="AB67" s="44"/>
    </row>
    <row r="68" spans="1:28" s="43" customFormat="1" ht="12.75">
      <c r="A68" s="38"/>
      <c r="D68" s="38"/>
      <c r="E68" s="38"/>
      <c r="F68" s="38"/>
      <c r="G68" s="38"/>
      <c r="H68" s="41">
        <f>F68+G68</f>
        <v>0</v>
      </c>
      <c r="I68" s="38"/>
      <c r="J68" s="38"/>
      <c r="K68" s="42"/>
      <c r="P68" s="44">
        <f>L68+N68</f>
        <v>0</v>
      </c>
      <c r="R68" s="45"/>
      <c r="AB68" s="44"/>
    </row>
    <row r="69" spans="1:28" s="43" customFormat="1" ht="12.75">
      <c r="A69" s="38"/>
      <c r="D69" s="38"/>
      <c r="E69" s="38"/>
      <c r="F69" s="38"/>
      <c r="G69" s="38"/>
      <c r="H69" s="41">
        <f>F69+G69</f>
        <v>0</v>
      </c>
      <c r="I69" s="38"/>
      <c r="J69" s="38"/>
      <c r="K69" s="42"/>
      <c r="P69" s="44">
        <f>L69+N69</f>
        <v>0</v>
      </c>
      <c r="R69" s="45"/>
      <c r="AB69" s="44"/>
    </row>
    <row r="70" spans="1:28" s="43" customFormat="1" ht="12.75">
      <c r="A70" s="38"/>
      <c r="D70" s="38"/>
      <c r="E70" s="38"/>
      <c r="F70" s="38"/>
      <c r="G70" s="38"/>
      <c r="H70" s="41">
        <f>F70+G70</f>
        <v>0</v>
      </c>
      <c r="I70" s="38"/>
      <c r="J70" s="38"/>
      <c r="K70" s="42"/>
      <c r="P70" s="44">
        <f>L70+N70</f>
        <v>0</v>
      </c>
      <c r="R70" s="45"/>
      <c r="AB70" s="44"/>
    </row>
    <row r="71" spans="1:11" s="43" customFormat="1" ht="12.75">
      <c r="A71" s="38"/>
      <c r="D71" s="38"/>
      <c r="E71" s="38"/>
      <c r="F71" s="38"/>
      <c r="G71" s="38"/>
      <c r="H71" s="38"/>
      <c r="I71" s="38"/>
      <c r="J71" s="38"/>
      <c r="K71" s="38"/>
    </row>
    <row r="72" spans="1:11" s="43" customFormat="1" ht="12.75">
      <c r="A72" s="38"/>
      <c r="D72" s="38"/>
      <c r="E72" s="38"/>
      <c r="F72" s="38"/>
      <c r="G72" s="38"/>
      <c r="H72" s="38"/>
      <c r="I72" s="38"/>
      <c r="J72" s="38"/>
      <c r="K72" s="38"/>
    </row>
    <row r="73" spans="1:11" s="43" customFormat="1" ht="12.75">
      <c r="A73" s="38"/>
      <c r="D73" s="38"/>
      <c r="E73" s="38"/>
      <c r="F73" s="38"/>
      <c r="G73" s="38"/>
      <c r="H73" s="38"/>
      <c r="I73" s="38"/>
      <c r="J73" s="38"/>
      <c r="K73" s="38"/>
    </row>
    <row r="74" spans="1:11" s="43" customFormat="1" ht="12.75">
      <c r="A74" s="38"/>
      <c r="D74" s="38"/>
      <c r="E74" s="38"/>
      <c r="F74" s="38"/>
      <c r="G74" s="38"/>
      <c r="H74" s="38"/>
      <c r="I74" s="38"/>
      <c r="J74" s="38"/>
      <c r="K74" s="38"/>
    </row>
    <row r="75" spans="1:11" s="43" customFormat="1" ht="12.75">
      <c r="A75" s="38"/>
      <c r="D75" s="38"/>
      <c r="E75" s="38"/>
      <c r="F75" s="38"/>
      <c r="G75" s="38"/>
      <c r="H75" s="38"/>
      <c r="I75" s="38"/>
      <c r="J75" s="38"/>
      <c r="K75" s="38"/>
    </row>
    <row r="76" spans="1:11" s="43" customFormat="1" ht="12.75">
      <c r="A76" s="38"/>
      <c r="D76" s="38"/>
      <c r="E76" s="38"/>
      <c r="F76" s="38"/>
      <c r="G76" s="38"/>
      <c r="H76" s="38"/>
      <c r="I76" s="38"/>
      <c r="J76" s="38"/>
      <c r="K76" s="38"/>
    </row>
    <row r="77" spans="1:11" s="43" customFormat="1" ht="12.75">
      <c r="A77" s="38"/>
      <c r="D77" s="38"/>
      <c r="E77" s="38"/>
      <c r="F77" s="38"/>
      <c r="G77" s="38"/>
      <c r="H77" s="38"/>
      <c r="I77" s="38"/>
      <c r="J77" s="38"/>
      <c r="K77" s="38"/>
    </row>
    <row r="78" spans="1:11" s="43" customFormat="1" ht="12.75">
      <c r="A78" s="38"/>
      <c r="D78" s="38"/>
      <c r="E78" s="38"/>
      <c r="F78" s="38"/>
      <c r="G78" s="38"/>
      <c r="H78" s="38"/>
      <c r="I78" s="38"/>
      <c r="J78" s="38"/>
      <c r="K78" s="38"/>
    </row>
    <row r="79" spans="1:11" s="43" customFormat="1" ht="12.75">
      <c r="A79" s="38"/>
      <c r="D79" s="38"/>
      <c r="E79" s="38"/>
      <c r="F79" s="38"/>
      <c r="G79" s="38"/>
      <c r="H79" s="38"/>
      <c r="I79" s="38"/>
      <c r="J79" s="38"/>
      <c r="K79" s="38"/>
    </row>
    <row r="80" spans="1:11" s="43" customFormat="1" ht="12.75">
      <c r="A80" s="38"/>
      <c r="D80" s="38"/>
      <c r="E80" s="38"/>
      <c r="F80" s="38"/>
      <c r="G80" s="38"/>
      <c r="H80" s="38"/>
      <c r="I80" s="38"/>
      <c r="J80" s="38"/>
      <c r="K80" s="38"/>
    </row>
    <row r="81" spans="1:11" s="43" customFormat="1" ht="12.75">
      <c r="A81" s="38"/>
      <c r="D81" s="38"/>
      <c r="E81" s="38"/>
      <c r="F81" s="38"/>
      <c r="G81" s="38"/>
      <c r="H81" s="38"/>
      <c r="I81" s="38"/>
      <c r="J81" s="38"/>
      <c r="K81" s="38"/>
    </row>
    <row r="82" spans="1:11" s="43" customFormat="1" ht="12.75">
      <c r="A82" s="38"/>
      <c r="D82" s="38"/>
      <c r="E82" s="38"/>
      <c r="F82" s="38"/>
      <c r="G82" s="38"/>
      <c r="H82" s="38"/>
      <c r="I82" s="38"/>
      <c r="J82" s="38"/>
      <c r="K82" s="38"/>
    </row>
    <row r="83" spans="1:11" s="43" customFormat="1" ht="12.75">
      <c r="A83" s="38"/>
      <c r="D83" s="38"/>
      <c r="E83" s="38"/>
      <c r="F83" s="38"/>
      <c r="G83" s="38"/>
      <c r="H83" s="38"/>
      <c r="I83" s="38"/>
      <c r="J83" s="38"/>
      <c r="K83" s="38"/>
    </row>
    <row r="84" spans="1:11" s="43" customFormat="1" ht="12.75">
      <c r="A84" s="38"/>
      <c r="D84" s="38"/>
      <c r="E84" s="38"/>
      <c r="F84" s="38"/>
      <c r="G84" s="38"/>
      <c r="H84" s="38"/>
      <c r="I84" s="38"/>
      <c r="J84" s="38"/>
      <c r="K84" s="38"/>
    </row>
    <row r="85" spans="1:11" s="43" customFormat="1" ht="12.75">
      <c r="A85" s="38"/>
      <c r="D85" s="38"/>
      <c r="E85" s="38"/>
      <c r="F85" s="38"/>
      <c r="G85" s="38"/>
      <c r="H85" s="38"/>
      <c r="I85" s="38"/>
      <c r="J85" s="38"/>
      <c r="K85" s="38"/>
    </row>
    <row r="86" spans="1:11" s="43" customFormat="1" ht="12.75">
      <c r="A86" s="38"/>
      <c r="D86" s="38"/>
      <c r="E86" s="38"/>
      <c r="F86" s="38"/>
      <c r="G86" s="38"/>
      <c r="H86" s="38"/>
      <c r="I86" s="38"/>
      <c r="J86" s="38"/>
      <c r="K86" s="38"/>
    </row>
    <row r="87" spans="1:11" s="43" customFormat="1" ht="12.75">
      <c r="A87" s="38"/>
      <c r="D87" s="38"/>
      <c r="E87" s="38"/>
      <c r="F87" s="38"/>
      <c r="G87" s="38"/>
      <c r="H87" s="38"/>
      <c r="I87" s="38"/>
      <c r="J87" s="38"/>
      <c r="K87" s="38"/>
    </row>
    <row r="88" spans="1:11" s="43" customFormat="1" ht="12.75">
      <c r="A88" s="38"/>
      <c r="D88" s="38"/>
      <c r="E88" s="38"/>
      <c r="F88" s="38"/>
      <c r="G88" s="38"/>
      <c r="H88" s="38"/>
      <c r="I88" s="38"/>
      <c r="J88" s="38"/>
      <c r="K88" s="38"/>
    </row>
    <row r="89" spans="1:11" s="43" customFormat="1" ht="12.75">
      <c r="A89" s="38"/>
      <c r="D89" s="38"/>
      <c r="E89" s="38"/>
      <c r="F89" s="38"/>
      <c r="G89" s="38"/>
      <c r="H89" s="38"/>
      <c r="I89" s="38"/>
      <c r="J89" s="38"/>
      <c r="K89" s="38"/>
    </row>
    <row r="90" spans="1:11" s="43" customFormat="1" ht="12.75">
      <c r="A90" s="38"/>
      <c r="D90" s="38"/>
      <c r="E90" s="38"/>
      <c r="F90" s="38"/>
      <c r="G90" s="38"/>
      <c r="H90" s="38"/>
      <c r="I90" s="38"/>
      <c r="J90" s="38"/>
      <c r="K90" s="38"/>
    </row>
    <row r="91" spans="1:11" s="43" customFormat="1" ht="12.75">
      <c r="A91" s="38"/>
      <c r="D91" s="38"/>
      <c r="E91" s="38"/>
      <c r="F91" s="38"/>
      <c r="G91" s="38"/>
      <c r="H91" s="38"/>
      <c r="I91" s="38"/>
      <c r="J91" s="38"/>
      <c r="K91" s="38"/>
    </row>
    <row r="92" spans="1:11" s="43" customFormat="1" ht="12.75">
      <c r="A92" s="38"/>
      <c r="D92" s="38"/>
      <c r="E92" s="38"/>
      <c r="F92" s="38"/>
      <c r="G92" s="38"/>
      <c r="H92" s="38"/>
      <c r="I92" s="38"/>
      <c r="J92" s="38"/>
      <c r="K92" s="38"/>
    </row>
    <row r="93" spans="1:11" s="43" customFormat="1" ht="12.75">
      <c r="A93" s="38"/>
      <c r="D93" s="38"/>
      <c r="E93" s="38"/>
      <c r="F93" s="38"/>
      <c r="G93" s="38"/>
      <c r="H93" s="38"/>
      <c r="I93" s="38"/>
      <c r="J93" s="38"/>
      <c r="K93" s="38"/>
    </row>
    <row r="94" spans="1:11" s="43" customFormat="1" ht="12.75">
      <c r="A94" s="38"/>
      <c r="D94" s="38"/>
      <c r="E94" s="38"/>
      <c r="F94" s="38"/>
      <c r="G94" s="38"/>
      <c r="H94" s="38"/>
      <c r="I94" s="38"/>
      <c r="J94" s="38"/>
      <c r="K94" s="38"/>
    </row>
    <row r="95" spans="1:11" s="43" customFormat="1" ht="12.75">
      <c r="A95" s="38"/>
      <c r="D95" s="38"/>
      <c r="E95" s="38"/>
      <c r="F95" s="38"/>
      <c r="G95" s="38"/>
      <c r="H95" s="38"/>
      <c r="I95" s="38"/>
      <c r="J95" s="38"/>
      <c r="K95" s="38"/>
    </row>
    <row r="96" spans="1:11" s="43" customFormat="1" ht="12.75">
      <c r="A96" s="38"/>
      <c r="D96" s="38"/>
      <c r="E96" s="38"/>
      <c r="F96" s="38"/>
      <c r="G96" s="38"/>
      <c r="H96" s="38"/>
      <c r="I96" s="38"/>
      <c r="J96" s="38"/>
      <c r="K96" s="38"/>
    </row>
    <row r="97" spans="1:11" s="43" customFormat="1" ht="12.75">
      <c r="A97" s="38"/>
      <c r="D97" s="38"/>
      <c r="E97" s="38"/>
      <c r="F97" s="38"/>
      <c r="G97" s="38"/>
      <c r="H97" s="38"/>
      <c r="I97" s="38"/>
      <c r="J97" s="38"/>
      <c r="K97" s="38"/>
    </row>
    <row r="98" spans="1:11" s="43" customFormat="1" ht="12.75">
      <c r="A98" s="38"/>
      <c r="D98" s="38"/>
      <c r="E98" s="38"/>
      <c r="F98" s="38"/>
      <c r="G98" s="38"/>
      <c r="H98" s="38"/>
      <c r="I98" s="38"/>
      <c r="J98" s="38"/>
      <c r="K98" s="38"/>
    </row>
    <row r="99" spans="1:11" s="43" customFormat="1" ht="12.75">
      <c r="A99" s="38"/>
      <c r="D99" s="38"/>
      <c r="E99" s="38"/>
      <c r="F99" s="38"/>
      <c r="G99" s="38"/>
      <c r="H99" s="38"/>
      <c r="I99" s="38"/>
      <c r="J99" s="38"/>
      <c r="K99" s="38"/>
    </row>
    <row r="100" spans="1:11" s="43" customFormat="1" ht="12.75">
      <c r="A100" s="38"/>
      <c r="D100" s="38"/>
      <c r="E100" s="38"/>
      <c r="F100" s="38"/>
      <c r="G100" s="38"/>
      <c r="H100" s="38"/>
      <c r="I100" s="38"/>
      <c r="J100" s="38"/>
      <c r="K100" s="38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">
    <cfRule type="cellIs" priority="1" dxfId="0" operator="equal" stopIfTrue="1">
      <formula>0</formula>
    </cfRule>
  </conditionalFormatting>
  <conditionalFormatting sqref="H4:H70 I4:J16 I18:J70 K4:K70">
    <cfRule type="cellIs" priority="2" dxfId="0" operator="equal" stopIfTrue="1">
      <formula>0</formula>
    </cfRule>
  </conditionalFormatting>
  <conditionalFormatting sqref="P4:Q70">
    <cfRule type="cellIs" priority="3" dxfId="0" operator="equal" stopIfTrue="1">
      <formula>0</formula>
    </cfRule>
  </conditionalFormatting>
  <conditionalFormatting sqref="AB4:AB30">
    <cfRule type="cellIs" priority="4" dxfId="0" operator="equal" stopIfTrue="1">
      <formula>0</formula>
    </cfRule>
  </conditionalFormatting>
  <conditionalFormatting sqref="I17:J17">
    <cfRule type="cellIs" priority="5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B100"/>
  <sheetViews>
    <sheetView zoomScale="96" zoomScaleNormal="96" workbookViewId="0" topLeftCell="A1">
      <selection activeCell="L4" sqref="L4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4" width="11.140625" style="9" customWidth="1"/>
    <col min="5" max="5" width="13.57421875" style="9" customWidth="1"/>
    <col min="6" max="10" width="0" style="9" hidden="1" customWidth="1"/>
    <col min="11" max="11" width="3.28125" style="9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1" customFormat="1" ht="30" customHeight="1">
      <c r="A1" s="10" t="s">
        <v>24</v>
      </c>
      <c r="B1" s="11"/>
      <c r="C1" s="12" t="s">
        <v>113</v>
      </c>
      <c r="D1" s="13"/>
      <c r="E1" s="13"/>
      <c r="F1" s="13"/>
      <c r="G1" s="14" t="s">
        <v>26</v>
      </c>
      <c r="H1" s="13"/>
      <c r="I1" s="13"/>
      <c r="J1" s="13"/>
      <c r="K1" s="15"/>
      <c r="L1" s="13"/>
      <c r="M1" s="13"/>
      <c r="N1" s="13"/>
      <c r="O1" s="16"/>
      <c r="P1" s="17"/>
      <c r="Q1" s="18"/>
      <c r="R1" s="19"/>
      <c r="S1" s="12" t="s">
        <v>113</v>
      </c>
      <c r="T1" s="13"/>
      <c r="U1" s="20"/>
      <c r="V1" s="11"/>
      <c r="W1" s="11"/>
      <c r="X1" s="11"/>
      <c r="Y1" s="11"/>
      <c r="Z1" s="13"/>
      <c r="AA1" s="13"/>
      <c r="AB1" s="13"/>
    </row>
    <row r="2" spans="1:28" s="21" customFormat="1" ht="19.5" customHeight="1">
      <c r="A2" s="22" t="s">
        <v>27</v>
      </c>
      <c r="B2" s="23"/>
      <c r="C2" s="23"/>
      <c r="D2" s="16"/>
      <c r="E2" s="16"/>
      <c r="F2" s="24" t="s">
        <v>28</v>
      </c>
      <c r="G2" s="24"/>
      <c r="H2" s="24"/>
      <c r="I2" s="24" t="s">
        <v>29</v>
      </c>
      <c r="J2" s="24"/>
      <c r="K2" s="25"/>
      <c r="L2" s="26" t="s">
        <v>30</v>
      </c>
      <c r="M2" s="26"/>
      <c r="N2" s="26"/>
      <c r="O2" s="26"/>
      <c r="P2" s="26"/>
      <c r="Q2" s="46" t="s">
        <v>31</v>
      </c>
      <c r="R2" s="19"/>
      <c r="S2" s="28" t="s">
        <v>32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0" t="s">
        <v>33</v>
      </c>
      <c r="C3" s="30" t="s">
        <v>34</v>
      </c>
      <c r="D3" s="31" t="s">
        <v>35</v>
      </c>
      <c r="E3" s="31" t="s">
        <v>36</v>
      </c>
      <c r="F3" s="32" t="s">
        <v>37</v>
      </c>
      <c r="G3" s="32" t="s">
        <v>38</v>
      </c>
      <c r="H3" s="32" t="s">
        <v>39</v>
      </c>
      <c r="I3" s="33" t="s">
        <v>40</v>
      </c>
      <c r="J3" s="33" t="s">
        <v>41</v>
      </c>
      <c r="K3" s="34"/>
      <c r="L3" s="35" t="s">
        <v>42</v>
      </c>
      <c r="M3" s="36" t="s">
        <v>43</v>
      </c>
      <c r="N3" s="35" t="s">
        <v>44</v>
      </c>
      <c r="O3" s="36" t="s">
        <v>43</v>
      </c>
      <c r="P3" s="37" t="s">
        <v>45</v>
      </c>
      <c r="Q3" s="46"/>
      <c r="R3" s="19"/>
      <c r="S3" s="30" t="s">
        <v>46</v>
      </c>
      <c r="T3" s="30" t="s">
        <v>4</v>
      </c>
      <c r="U3" s="30" t="s">
        <v>33</v>
      </c>
      <c r="V3" s="30" t="s">
        <v>47</v>
      </c>
      <c r="W3" s="30" t="s">
        <v>48</v>
      </c>
      <c r="X3" s="30" t="s">
        <v>49</v>
      </c>
      <c r="Y3" s="30" t="s">
        <v>50</v>
      </c>
      <c r="Z3" s="31" t="s">
        <v>51</v>
      </c>
      <c r="AA3" s="31" t="s">
        <v>52</v>
      </c>
      <c r="AB3" s="30" t="s">
        <v>53</v>
      </c>
    </row>
    <row r="4" spans="1:28" s="43" customFormat="1" ht="12.75">
      <c r="A4" s="38">
        <v>8</v>
      </c>
      <c r="B4" s="39" t="s">
        <v>114</v>
      </c>
      <c r="C4" s="47" t="s">
        <v>115</v>
      </c>
      <c r="D4" s="48">
        <v>1979</v>
      </c>
      <c r="E4" s="48" t="s">
        <v>116</v>
      </c>
      <c r="F4" s="40">
        <v>264</v>
      </c>
      <c r="G4" s="40">
        <v>0</v>
      </c>
      <c r="H4" s="41">
        <f>F4+G4</f>
        <v>264</v>
      </c>
      <c r="I4" s="38"/>
      <c r="J4" s="38"/>
      <c r="K4" s="42"/>
      <c r="L4" s="43">
        <f>94+94+92</f>
        <v>280</v>
      </c>
      <c r="M4" s="43">
        <v>1</v>
      </c>
      <c r="P4" s="44">
        <f>L4+N4</f>
        <v>280</v>
      </c>
      <c r="R4" s="45"/>
      <c r="T4" s="38">
        <v>8</v>
      </c>
      <c r="U4" s="39" t="s">
        <v>114</v>
      </c>
      <c r="V4" s="47" t="s">
        <v>117</v>
      </c>
      <c r="W4" s="47" t="s">
        <v>118</v>
      </c>
      <c r="X4" s="47" t="s">
        <v>119</v>
      </c>
      <c r="Y4" s="47" t="s">
        <v>120</v>
      </c>
      <c r="Z4" s="43">
        <f>280+257+252</f>
        <v>789</v>
      </c>
      <c r="AB4" s="44">
        <f>Z4+AA4</f>
        <v>789</v>
      </c>
    </row>
    <row r="5" spans="1:28" s="43" customFormat="1" ht="12.75">
      <c r="A5" s="38">
        <v>8</v>
      </c>
      <c r="B5" s="39" t="s">
        <v>91</v>
      </c>
      <c r="C5" s="47" t="s">
        <v>121</v>
      </c>
      <c r="D5" s="48">
        <v>1971</v>
      </c>
      <c r="E5" s="48" t="s">
        <v>122</v>
      </c>
      <c r="F5" s="38"/>
      <c r="G5" s="38"/>
      <c r="H5" s="41">
        <f>F5+G5</f>
        <v>0</v>
      </c>
      <c r="I5" s="38"/>
      <c r="J5" s="38"/>
      <c r="K5" s="42"/>
      <c r="L5" s="43">
        <f>91+87+88</f>
        <v>266</v>
      </c>
      <c r="M5" s="43">
        <v>1</v>
      </c>
      <c r="P5" s="44">
        <f>L5+N5</f>
        <v>266</v>
      </c>
      <c r="R5" s="45"/>
      <c r="T5" s="38">
        <v>8</v>
      </c>
      <c r="U5" s="39" t="s">
        <v>123</v>
      </c>
      <c r="V5" s="47" t="s">
        <v>124</v>
      </c>
      <c r="W5" s="47" t="s">
        <v>125</v>
      </c>
      <c r="X5" s="47" t="s">
        <v>126</v>
      </c>
      <c r="Y5" s="47" t="s">
        <v>121</v>
      </c>
      <c r="Z5" s="43">
        <f>266+250+245</f>
        <v>761</v>
      </c>
      <c r="AB5" s="44">
        <f>Z5+AA5</f>
        <v>761</v>
      </c>
    </row>
    <row r="6" spans="1:28" s="43" customFormat="1" ht="12.75">
      <c r="A6" s="38">
        <v>8</v>
      </c>
      <c r="B6" s="39" t="s">
        <v>66</v>
      </c>
      <c r="C6" s="47" t="s">
        <v>127</v>
      </c>
      <c r="D6" s="48">
        <v>1993</v>
      </c>
      <c r="E6" s="48">
        <v>66742385</v>
      </c>
      <c r="F6" s="40">
        <v>232</v>
      </c>
      <c r="G6" s="40">
        <v>239</v>
      </c>
      <c r="H6" s="41">
        <f>F6+G6</f>
        <v>471</v>
      </c>
      <c r="I6" s="38"/>
      <c r="J6" s="38"/>
      <c r="K6" s="42"/>
      <c r="L6" s="43">
        <f>93+82+88</f>
        <v>263</v>
      </c>
      <c r="M6" s="43">
        <v>1</v>
      </c>
      <c r="P6" s="44">
        <f>L6+N6</f>
        <v>263</v>
      </c>
      <c r="R6" s="45"/>
      <c r="T6" s="38">
        <v>8</v>
      </c>
      <c r="U6" s="39" t="s">
        <v>66</v>
      </c>
      <c r="V6" s="47" t="s">
        <v>128</v>
      </c>
      <c r="W6" s="47" t="s">
        <v>129</v>
      </c>
      <c r="X6" s="47" t="s">
        <v>130</v>
      </c>
      <c r="Y6" s="47"/>
      <c r="Z6" s="43">
        <f>263+242+236</f>
        <v>741</v>
      </c>
      <c r="AB6" s="44">
        <f>Z6+AA6</f>
        <v>741</v>
      </c>
    </row>
    <row r="7" spans="1:28" s="43" customFormat="1" ht="12.75">
      <c r="A7" s="38">
        <v>8</v>
      </c>
      <c r="B7" s="39" t="s">
        <v>83</v>
      </c>
      <c r="C7" s="47" t="s">
        <v>131</v>
      </c>
      <c r="D7" s="48">
        <v>1965</v>
      </c>
      <c r="E7" s="48">
        <v>66741644</v>
      </c>
      <c r="F7" s="38"/>
      <c r="G7" s="38"/>
      <c r="H7" s="41">
        <f>F7+G7</f>
        <v>0</v>
      </c>
      <c r="I7" s="38"/>
      <c r="J7" s="38"/>
      <c r="K7" s="42"/>
      <c r="L7" s="43">
        <f>85+90+84</f>
        <v>259</v>
      </c>
      <c r="M7" s="43">
        <v>1</v>
      </c>
      <c r="P7" s="44">
        <f>L7+N7</f>
        <v>259</v>
      </c>
      <c r="R7" s="45">
        <v>84</v>
      </c>
      <c r="T7" s="38">
        <v>8</v>
      </c>
      <c r="U7" s="39" t="s">
        <v>63</v>
      </c>
      <c r="V7" s="47" t="s">
        <v>132</v>
      </c>
      <c r="W7" s="47" t="s">
        <v>133</v>
      </c>
      <c r="X7" s="47" t="s">
        <v>134</v>
      </c>
      <c r="Y7" s="47" t="s">
        <v>135</v>
      </c>
      <c r="Z7" s="43">
        <f>252+241+239</f>
        <v>732</v>
      </c>
      <c r="AB7" s="44">
        <f>Z7+AA7</f>
        <v>732</v>
      </c>
    </row>
    <row r="8" spans="1:28" s="43" customFormat="1" ht="12.75">
      <c r="A8" s="38">
        <v>8</v>
      </c>
      <c r="B8" s="39" t="s">
        <v>78</v>
      </c>
      <c r="C8" s="47" t="s">
        <v>136</v>
      </c>
      <c r="D8" s="48">
        <v>1979</v>
      </c>
      <c r="E8" s="48">
        <v>66741701</v>
      </c>
      <c r="F8" s="40">
        <v>248</v>
      </c>
      <c r="G8" s="40">
        <v>257</v>
      </c>
      <c r="H8" s="41">
        <f>F8+G8</f>
        <v>505</v>
      </c>
      <c r="I8" s="38">
        <v>254</v>
      </c>
      <c r="J8" s="38">
        <v>254</v>
      </c>
      <c r="K8" s="42"/>
      <c r="L8" s="43">
        <f>91+89+79</f>
        <v>259</v>
      </c>
      <c r="M8" s="43">
        <v>1</v>
      </c>
      <c r="P8" s="44">
        <f>L8+N8</f>
        <v>259</v>
      </c>
      <c r="R8" s="45">
        <v>79</v>
      </c>
      <c r="T8" s="38">
        <v>8</v>
      </c>
      <c r="U8" s="39" t="s">
        <v>83</v>
      </c>
      <c r="V8" s="47" t="s">
        <v>137</v>
      </c>
      <c r="W8" s="47" t="s">
        <v>138</v>
      </c>
      <c r="X8" s="47" t="s">
        <v>131</v>
      </c>
      <c r="Y8" s="47" t="s">
        <v>139</v>
      </c>
      <c r="Z8" s="43">
        <f>259+247+214</f>
        <v>720</v>
      </c>
      <c r="AB8" s="44">
        <f>Z8+AA8</f>
        <v>720</v>
      </c>
    </row>
    <row r="9" spans="1:28" s="43" customFormat="1" ht="12.75">
      <c r="A9" s="38">
        <v>8</v>
      </c>
      <c r="B9" s="39" t="s">
        <v>114</v>
      </c>
      <c r="C9" s="47" t="s">
        <v>120</v>
      </c>
      <c r="D9" s="48">
        <v>1958</v>
      </c>
      <c r="E9" s="48">
        <v>475753</v>
      </c>
      <c r="F9" s="38"/>
      <c r="G9" s="38"/>
      <c r="H9" s="41">
        <f>F9+G9</f>
        <v>0</v>
      </c>
      <c r="I9" s="38"/>
      <c r="J9" s="38"/>
      <c r="K9" s="42"/>
      <c r="L9" s="43">
        <f>87+86+84</f>
        <v>257</v>
      </c>
      <c r="M9" s="43">
        <v>1</v>
      </c>
      <c r="P9" s="44">
        <f>L9+N9</f>
        <v>257</v>
      </c>
      <c r="R9" s="45"/>
      <c r="T9" s="38">
        <v>8</v>
      </c>
      <c r="U9" s="39" t="s">
        <v>78</v>
      </c>
      <c r="V9" s="47" t="s">
        <v>136</v>
      </c>
      <c r="W9" s="47" t="s">
        <v>140</v>
      </c>
      <c r="X9" s="47" t="s">
        <v>141</v>
      </c>
      <c r="Y9" s="47" t="s">
        <v>142</v>
      </c>
      <c r="Z9" s="43">
        <f>259+235+222</f>
        <v>716</v>
      </c>
      <c r="AB9" s="44">
        <f>Z9+AA9</f>
        <v>716</v>
      </c>
    </row>
    <row r="10" spans="1:28" s="43" customFormat="1" ht="12.75">
      <c r="A10" s="38">
        <v>8</v>
      </c>
      <c r="B10" s="39" t="s">
        <v>63</v>
      </c>
      <c r="C10" s="47" t="s">
        <v>143</v>
      </c>
      <c r="D10" s="48">
        <v>1954</v>
      </c>
      <c r="E10" s="48">
        <v>55032973</v>
      </c>
      <c r="F10" s="40">
        <v>235</v>
      </c>
      <c r="G10" s="40">
        <v>246</v>
      </c>
      <c r="H10" s="41">
        <f>F10+G10</f>
        <v>481</v>
      </c>
      <c r="I10" s="38"/>
      <c r="J10" s="38"/>
      <c r="K10" s="42"/>
      <c r="L10" s="43">
        <f>82+82+88</f>
        <v>252</v>
      </c>
      <c r="M10" s="43">
        <v>1</v>
      </c>
      <c r="P10" s="44">
        <f>L10+N10</f>
        <v>252</v>
      </c>
      <c r="R10" s="45">
        <v>88</v>
      </c>
      <c r="T10" s="38">
        <v>8</v>
      </c>
      <c r="U10" s="39" t="s">
        <v>56</v>
      </c>
      <c r="V10" s="47" t="s">
        <v>144</v>
      </c>
      <c r="W10" s="47" t="s">
        <v>145</v>
      </c>
      <c r="X10" s="47" t="s">
        <v>146</v>
      </c>
      <c r="Y10" s="47"/>
      <c r="Z10" s="43">
        <f>234+234+231</f>
        <v>699</v>
      </c>
      <c r="AB10" s="44">
        <f>Z10+AA10</f>
        <v>699</v>
      </c>
    </row>
    <row r="11" spans="1:28" s="43" customFormat="1" ht="12.75">
      <c r="A11" s="38">
        <v>8</v>
      </c>
      <c r="B11" s="39" t="s">
        <v>114</v>
      </c>
      <c r="C11" s="47" t="s">
        <v>147</v>
      </c>
      <c r="D11" s="48">
        <v>1993</v>
      </c>
      <c r="E11" s="48">
        <v>50206230</v>
      </c>
      <c r="F11" s="40">
        <v>0</v>
      </c>
      <c r="G11" s="40">
        <v>0</v>
      </c>
      <c r="H11" s="41">
        <f>F11+G11</f>
        <v>0</v>
      </c>
      <c r="I11" s="38"/>
      <c r="J11" s="38"/>
      <c r="K11" s="42"/>
      <c r="L11" s="43">
        <f>86+88+78</f>
        <v>252</v>
      </c>
      <c r="M11" s="43">
        <v>1</v>
      </c>
      <c r="P11" s="44">
        <f>L11+N11</f>
        <v>252</v>
      </c>
      <c r="R11" s="45">
        <v>78</v>
      </c>
      <c r="T11" s="38">
        <v>8</v>
      </c>
      <c r="U11" s="39" t="s">
        <v>63</v>
      </c>
      <c r="V11" s="47" t="s">
        <v>148</v>
      </c>
      <c r="W11" s="47" t="s">
        <v>149</v>
      </c>
      <c r="X11" s="47" t="s">
        <v>150</v>
      </c>
      <c r="Y11" s="47" t="s">
        <v>151</v>
      </c>
      <c r="Z11" s="43">
        <f>232+221+209</f>
        <v>662</v>
      </c>
      <c r="AB11" s="44">
        <f>Z11+AA11</f>
        <v>662</v>
      </c>
    </row>
    <row r="12" spans="1:28" s="43" customFormat="1" ht="12.75">
      <c r="A12" s="38">
        <v>8</v>
      </c>
      <c r="B12" s="39" t="s">
        <v>91</v>
      </c>
      <c r="C12" s="47" t="s">
        <v>125</v>
      </c>
      <c r="D12" s="48">
        <v>1975</v>
      </c>
      <c r="E12" s="48" t="s">
        <v>152</v>
      </c>
      <c r="F12" s="38"/>
      <c r="G12" s="38"/>
      <c r="H12" s="41">
        <f>F12+G12</f>
        <v>0</v>
      </c>
      <c r="I12" s="38"/>
      <c r="J12" s="38"/>
      <c r="K12" s="42"/>
      <c r="L12" s="43">
        <f>79+85+86</f>
        <v>250</v>
      </c>
      <c r="M12" s="43">
        <v>1</v>
      </c>
      <c r="P12" s="44">
        <f>L12+N12</f>
        <v>250</v>
      </c>
      <c r="R12" s="45"/>
      <c r="T12" s="38">
        <v>8</v>
      </c>
      <c r="U12" s="39" t="s">
        <v>153</v>
      </c>
      <c r="V12" s="47" t="s">
        <v>154</v>
      </c>
      <c r="W12" s="47" t="s">
        <v>155</v>
      </c>
      <c r="X12" s="47" t="s">
        <v>156</v>
      </c>
      <c r="Y12" s="47" t="s">
        <v>157</v>
      </c>
      <c r="Z12" s="43">
        <f>224+223+183</f>
        <v>630</v>
      </c>
      <c r="AB12" s="44">
        <f>Z12+AA12</f>
        <v>630</v>
      </c>
    </row>
    <row r="13" spans="1:28" s="43" customFormat="1" ht="12.75">
      <c r="A13" s="38">
        <v>8</v>
      </c>
      <c r="B13" s="39" t="s">
        <v>83</v>
      </c>
      <c r="C13" s="47" t="s">
        <v>138</v>
      </c>
      <c r="D13" s="48">
        <v>1973</v>
      </c>
      <c r="E13" s="48">
        <v>66740558</v>
      </c>
      <c r="F13" s="38"/>
      <c r="G13" s="38"/>
      <c r="H13" s="41">
        <f>F13+G13</f>
        <v>0</v>
      </c>
      <c r="I13" s="38"/>
      <c r="J13" s="38"/>
      <c r="K13" s="42"/>
      <c r="L13" s="43">
        <f>81+82+84</f>
        <v>247</v>
      </c>
      <c r="M13" s="43">
        <v>1</v>
      </c>
      <c r="P13" s="44">
        <f>L13+N13</f>
        <v>247</v>
      </c>
      <c r="R13" s="45"/>
      <c r="AB13" s="44">
        <f>Z13+AA13</f>
        <v>0</v>
      </c>
    </row>
    <row r="14" spans="1:28" s="43" customFormat="1" ht="12.75">
      <c r="A14" s="38">
        <v>8</v>
      </c>
      <c r="B14" s="39" t="s">
        <v>91</v>
      </c>
      <c r="C14" s="47" t="s">
        <v>124</v>
      </c>
      <c r="D14" s="48">
        <v>1984</v>
      </c>
      <c r="E14" s="48">
        <v>66739298</v>
      </c>
      <c r="F14" s="38"/>
      <c r="G14" s="38"/>
      <c r="H14" s="41">
        <f>F14+G14</f>
        <v>0</v>
      </c>
      <c r="I14" s="38"/>
      <c r="J14" s="38"/>
      <c r="K14" s="42"/>
      <c r="L14" s="43">
        <f>80+82+83</f>
        <v>245</v>
      </c>
      <c r="M14" s="43">
        <v>1</v>
      </c>
      <c r="P14" s="44">
        <f>L14+N14</f>
        <v>245</v>
      </c>
      <c r="R14" s="45"/>
      <c r="AB14" s="44">
        <f>Z14+AA14</f>
        <v>0</v>
      </c>
    </row>
    <row r="15" spans="1:28" s="43" customFormat="1" ht="12.75">
      <c r="A15" s="38">
        <v>8</v>
      </c>
      <c r="B15" s="39" t="s">
        <v>66</v>
      </c>
      <c r="C15" s="47" t="s">
        <v>158</v>
      </c>
      <c r="D15" s="48">
        <v>1958</v>
      </c>
      <c r="E15" s="48">
        <v>66733945</v>
      </c>
      <c r="F15" s="40">
        <v>247</v>
      </c>
      <c r="G15" s="40">
        <v>0</v>
      </c>
      <c r="H15" s="41">
        <f>F15+G15</f>
        <v>247</v>
      </c>
      <c r="I15" s="38"/>
      <c r="J15" s="38"/>
      <c r="K15" s="42"/>
      <c r="L15" s="43">
        <f>84+79+79</f>
        <v>242</v>
      </c>
      <c r="M15" s="43">
        <v>1</v>
      </c>
      <c r="P15" s="44">
        <f>L15+N15</f>
        <v>242</v>
      </c>
      <c r="R15" s="45"/>
      <c r="AB15" s="44">
        <f>Z15+AA15</f>
        <v>0</v>
      </c>
    </row>
    <row r="16" spans="1:28" s="43" customFormat="1" ht="12.75">
      <c r="A16" s="38">
        <v>8</v>
      </c>
      <c r="B16" s="39" t="s">
        <v>63</v>
      </c>
      <c r="C16" s="47" t="s">
        <v>159</v>
      </c>
      <c r="D16" s="48">
        <v>1962</v>
      </c>
      <c r="E16" s="48">
        <v>66737651</v>
      </c>
      <c r="F16" s="38"/>
      <c r="G16" s="38"/>
      <c r="H16" s="41">
        <f>F16+G16</f>
        <v>0</v>
      </c>
      <c r="I16" s="38"/>
      <c r="J16" s="38"/>
      <c r="K16" s="42"/>
      <c r="L16" s="43">
        <f>82+83+76</f>
        <v>241</v>
      </c>
      <c r="M16" s="43">
        <v>1</v>
      </c>
      <c r="P16" s="44">
        <f>L16+N16</f>
        <v>241</v>
      </c>
      <c r="R16" s="45"/>
      <c r="AB16" s="44">
        <f>Z16+AA16</f>
        <v>0</v>
      </c>
    </row>
    <row r="17" spans="1:28" s="43" customFormat="1" ht="12.75">
      <c r="A17" s="38">
        <v>8</v>
      </c>
      <c r="B17" s="39" t="s">
        <v>63</v>
      </c>
      <c r="C17" s="47" t="s">
        <v>160</v>
      </c>
      <c r="D17" s="48">
        <v>1964</v>
      </c>
      <c r="E17" s="48">
        <v>66734334</v>
      </c>
      <c r="F17" s="40">
        <v>255</v>
      </c>
      <c r="G17" s="40">
        <v>246</v>
      </c>
      <c r="H17" s="41">
        <f>F17+G17</f>
        <v>501</v>
      </c>
      <c r="I17" s="38"/>
      <c r="J17" s="38"/>
      <c r="K17" s="42"/>
      <c r="L17" s="43">
        <f>82+77+80</f>
        <v>239</v>
      </c>
      <c r="M17" s="43">
        <v>1</v>
      </c>
      <c r="P17" s="44">
        <f>L17+N17</f>
        <v>239</v>
      </c>
      <c r="R17" s="45"/>
      <c r="AB17" s="44">
        <f>Z17+AA17</f>
        <v>0</v>
      </c>
    </row>
    <row r="18" spans="1:28" s="43" customFormat="1" ht="12.75">
      <c r="A18" s="38">
        <v>8</v>
      </c>
      <c r="B18" s="39" t="s">
        <v>66</v>
      </c>
      <c r="C18" s="47" t="s">
        <v>130</v>
      </c>
      <c r="D18" s="48">
        <v>1992</v>
      </c>
      <c r="E18" s="48" t="s">
        <v>161</v>
      </c>
      <c r="F18" s="38"/>
      <c r="G18" s="38"/>
      <c r="H18" s="41">
        <f>F18+G18</f>
        <v>0</v>
      </c>
      <c r="I18" s="38"/>
      <c r="J18" s="38"/>
      <c r="K18" s="42"/>
      <c r="L18" s="43">
        <f>78+79+79</f>
        <v>236</v>
      </c>
      <c r="M18" s="43">
        <v>1</v>
      </c>
      <c r="P18" s="44">
        <f>L18+N18</f>
        <v>236</v>
      </c>
      <c r="R18" s="45"/>
      <c r="AB18" s="44">
        <f>Z18+AA18</f>
        <v>0</v>
      </c>
    </row>
    <row r="19" spans="1:28" s="43" customFormat="1" ht="12.75">
      <c r="A19" s="38">
        <v>8</v>
      </c>
      <c r="B19" s="39" t="s">
        <v>78</v>
      </c>
      <c r="C19" s="47" t="s">
        <v>142</v>
      </c>
      <c r="D19" s="48">
        <v>1958</v>
      </c>
      <c r="E19" s="48">
        <v>66740583</v>
      </c>
      <c r="F19" s="38"/>
      <c r="G19" s="38"/>
      <c r="H19" s="41">
        <f>F19+G19</f>
        <v>0</v>
      </c>
      <c r="I19" s="38"/>
      <c r="J19" s="38"/>
      <c r="K19" s="42"/>
      <c r="L19" s="43">
        <f>79+77+79</f>
        <v>235</v>
      </c>
      <c r="M19" s="43">
        <v>1</v>
      </c>
      <c r="P19" s="44">
        <f>L19+N19</f>
        <v>235</v>
      </c>
      <c r="R19" s="45"/>
      <c r="AB19" s="44">
        <f>Z19+AA19</f>
        <v>0</v>
      </c>
    </row>
    <row r="20" spans="1:28" s="43" customFormat="1" ht="12.75">
      <c r="A20" s="38">
        <v>8</v>
      </c>
      <c r="B20" s="39" t="s">
        <v>56</v>
      </c>
      <c r="C20" s="47" t="s">
        <v>146</v>
      </c>
      <c r="D20" s="48">
        <v>1965</v>
      </c>
      <c r="E20" s="48">
        <v>20022114</v>
      </c>
      <c r="F20" s="38"/>
      <c r="G20" s="38"/>
      <c r="H20" s="41">
        <f>F20+G20</f>
        <v>0</v>
      </c>
      <c r="I20" s="38"/>
      <c r="J20" s="38"/>
      <c r="K20" s="42"/>
      <c r="L20" s="43">
        <f>74+80+80</f>
        <v>234</v>
      </c>
      <c r="M20" s="43">
        <v>1</v>
      </c>
      <c r="P20" s="44">
        <f>L20+N20</f>
        <v>234</v>
      </c>
      <c r="R20" s="45">
        <v>80</v>
      </c>
      <c r="AB20" s="44">
        <f>Z20+AA20</f>
        <v>0</v>
      </c>
    </row>
    <row r="21" spans="1:28" s="43" customFormat="1" ht="12.75">
      <c r="A21" s="38">
        <v>8</v>
      </c>
      <c r="B21" s="39" t="s">
        <v>56</v>
      </c>
      <c r="C21" s="47" t="s">
        <v>144</v>
      </c>
      <c r="D21" s="48">
        <v>1957</v>
      </c>
      <c r="E21" s="48">
        <v>45189476</v>
      </c>
      <c r="F21" s="38"/>
      <c r="G21" s="38"/>
      <c r="H21" s="41">
        <f>F21+G21</f>
        <v>0</v>
      </c>
      <c r="I21" s="38"/>
      <c r="J21" s="38"/>
      <c r="K21" s="42"/>
      <c r="L21" s="43">
        <f>75+79+80</f>
        <v>234</v>
      </c>
      <c r="M21" s="43">
        <v>1</v>
      </c>
      <c r="P21" s="44">
        <f>L21+N21</f>
        <v>234</v>
      </c>
      <c r="R21" s="45">
        <v>79</v>
      </c>
      <c r="AB21" s="44">
        <f>Z21+AA21</f>
        <v>0</v>
      </c>
    </row>
    <row r="22" spans="1:28" s="43" customFormat="1" ht="12.75">
      <c r="A22" s="38">
        <v>8</v>
      </c>
      <c r="B22" s="39" t="s">
        <v>91</v>
      </c>
      <c r="C22" s="47" t="s">
        <v>126</v>
      </c>
      <c r="D22" s="48">
        <v>1978</v>
      </c>
      <c r="E22" s="48" t="s">
        <v>162</v>
      </c>
      <c r="F22" s="38"/>
      <c r="G22" s="38"/>
      <c r="H22" s="41">
        <f>F22+G22</f>
        <v>0</v>
      </c>
      <c r="I22" s="38"/>
      <c r="J22" s="38"/>
      <c r="K22" s="42"/>
      <c r="L22" s="43">
        <f>84+75+75</f>
        <v>234</v>
      </c>
      <c r="M22" s="43">
        <v>1</v>
      </c>
      <c r="P22" s="44">
        <f>L22+N22</f>
        <v>234</v>
      </c>
      <c r="R22" s="45">
        <v>75</v>
      </c>
      <c r="AB22" s="44">
        <f>Z22+AA22</f>
        <v>0</v>
      </c>
    </row>
    <row r="23" spans="1:28" s="43" customFormat="1" ht="12.75">
      <c r="A23" s="38">
        <v>8</v>
      </c>
      <c r="B23" s="39" t="s">
        <v>63</v>
      </c>
      <c r="C23" s="47" t="s">
        <v>163</v>
      </c>
      <c r="D23" s="48">
        <v>1990</v>
      </c>
      <c r="E23" s="48">
        <v>50205967</v>
      </c>
      <c r="F23" s="38"/>
      <c r="G23" s="38"/>
      <c r="H23" s="41">
        <f>F23+G23</f>
        <v>0</v>
      </c>
      <c r="I23" s="38"/>
      <c r="J23" s="38"/>
      <c r="K23" s="42"/>
      <c r="L23" s="43">
        <f>73+76+83</f>
        <v>232</v>
      </c>
      <c r="M23" s="43">
        <v>2</v>
      </c>
      <c r="P23" s="44">
        <f>L23+N23</f>
        <v>232</v>
      </c>
      <c r="R23" s="45">
        <v>83</v>
      </c>
      <c r="AB23" s="44">
        <f>Z23+AA23</f>
        <v>0</v>
      </c>
    </row>
    <row r="24" spans="1:28" s="43" customFormat="1" ht="12.75">
      <c r="A24" s="38">
        <v>8</v>
      </c>
      <c r="B24" s="39" t="s">
        <v>114</v>
      </c>
      <c r="C24" s="47" t="s">
        <v>117</v>
      </c>
      <c r="D24" s="48">
        <v>1965</v>
      </c>
      <c r="E24" s="48">
        <v>502586147</v>
      </c>
      <c r="F24" s="38"/>
      <c r="G24" s="38"/>
      <c r="H24" s="41">
        <f>F24+G24</f>
        <v>0</v>
      </c>
      <c r="I24" s="38"/>
      <c r="J24" s="38"/>
      <c r="K24" s="42"/>
      <c r="L24" s="43">
        <f>82+69+81</f>
        <v>232</v>
      </c>
      <c r="M24" s="43">
        <v>1</v>
      </c>
      <c r="P24" s="44">
        <f>L24+N24</f>
        <v>232</v>
      </c>
      <c r="R24" s="45">
        <v>81</v>
      </c>
      <c r="AB24" s="44">
        <f>Z24+AA24</f>
        <v>0</v>
      </c>
    </row>
    <row r="25" spans="1:28" s="43" customFormat="1" ht="12.75">
      <c r="A25" s="38">
        <v>8</v>
      </c>
      <c r="B25" s="39" t="s">
        <v>56</v>
      </c>
      <c r="C25" s="47" t="s">
        <v>145</v>
      </c>
      <c r="D25" s="48">
        <v>1985</v>
      </c>
      <c r="E25" s="48">
        <v>66742577</v>
      </c>
      <c r="F25" s="38"/>
      <c r="G25" s="38"/>
      <c r="H25" s="41">
        <f>F25+G25</f>
        <v>0</v>
      </c>
      <c r="I25" s="38"/>
      <c r="J25" s="38"/>
      <c r="K25" s="42"/>
      <c r="L25" s="43">
        <f>80+69+82</f>
        <v>231</v>
      </c>
      <c r="M25" s="43">
        <v>1</v>
      </c>
      <c r="P25" s="44">
        <f>L25+N25</f>
        <v>231</v>
      </c>
      <c r="R25" s="45"/>
      <c r="AB25" s="44">
        <f>Z25+AA25</f>
        <v>0</v>
      </c>
    </row>
    <row r="26" spans="1:28" s="43" customFormat="1" ht="12.75">
      <c r="A26" s="38">
        <v>8</v>
      </c>
      <c r="B26" s="39" t="s">
        <v>60</v>
      </c>
      <c r="C26" s="47" t="s">
        <v>164</v>
      </c>
      <c r="D26" s="48">
        <v>1985</v>
      </c>
      <c r="E26" s="48">
        <v>66741472</v>
      </c>
      <c r="F26" s="40">
        <v>251</v>
      </c>
      <c r="G26" s="40">
        <v>240</v>
      </c>
      <c r="H26" s="41">
        <f>F26+G26</f>
        <v>491</v>
      </c>
      <c r="I26" s="38"/>
      <c r="J26" s="38"/>
      <c r="K26" s="42"/>
      <c r="L26" s="43">
        <f>77+80+73</f>
        <v>230</v>
      </c>
      <c r="P26" s="44">
        <f>L26+N26</f>
        <v>230</v>
      </c>
      <c r="R26" s="45"/>
      <c r="AB26" s="44">
        <f>Z26+AA26</f>
        <v>0</v>
      </c>
    </row>
    <row r="27" spans="1:28" s="43" customFormat="1" ht="12.75">
      <c r="A27" s="38">
        <v>8</v>
      </c>
      <c r="B27" s="39" t="s">
        <v>91</v>
      </c>
      <c r="C27" s="47" t="s">
        <v>155</v>
      </c>
      <c r="D27" s="48">
        <v>1971</v>
      </c>
      <c r="E27" s="48">
        <v>50207141</v>
      </c>
      <c r="F27" s="38"/>
      <c r="G27" s="38"/>
      <c r="H27" s="41">
        <f>F27+G27</f>
        <v>0</v>
      </c>
      <c r="I27" s="38"/>
      <c r="J27" s="38"/>
      <c r="K27" s="42"/>
      <c r="L27" s="43">
        <f>85+68+71</f>
        <v>224</v>
      </c>
      <c r="M27" s="43">
        <v>2</v>
      </c>
      <c r="P27" s="44">
        <f>L27+N27</f>
        <v>224</v>
      </c>
      <c r="R27" s="45"/>
      <c r="AB27" s="44">
        <f>Z27+AA27</f>
        <v>0</v>
      </c>
    </row>
    <row r="28" spans="1:28" s="43" customFormat="1" ht="12.75">
      <c r="A28" s="38">
        <v>8</v>
      </c>
      <c r="B28" s="39" t="s">
        <v>91</v>
      </c>
      <c r="C28" s="47" t="s">
        <v>156</v>
      </c>
      <c r="D28" s="48">
        <v>1967</v>
      </c>
      <c r="E28" s="48" t="s">
        <v>165</v>
      </c>
      <c r="F28" s="38"/>
      <c r="G28" s="38"/>
      <c r="H28" s="41">
        <f>F28+G28</f>
        <v>0</v>
      </c>
      <c r="I28" s="38"/>
      <c r="J28" s="38"/>
      <c r="K28" s="42"/>
      <c r="L28" s="43">
        <f>69+80+74</f>
        <v>223</v>
      </c>
      <c r="M28" s="43">
        <v>2</v>
      </c>
      <c r="P28" s="44">
        <f>L28+N28</f>
        <v>223</v>
      </c>
      <c r="R28" s="45"/>
      <c r="AB28" s="44">
        <f>Z28+AA28</f>
        <v>0</v>
      </c>
    </row>
    <row r="29" spans="1:28" s="43" customFormat="1" ht="12.75">
      <c r="A29" s="38">
        <v>8</v>
      </c>
      <c r="B29" s="39" t="s">
        <v>78</v>
      </c>
      <c r="C29" s="47" t="s">
        <v>141</v>
      </c>
      <c r="D29" s="48">
        <v>1973</v>
      </c>
      <c r="E29" s="48">
        <v>66740154</v>
      </c>
      <c r="F29" s="38"/>
      <c r="G29" s="38"/>
      <c r="H29" s="41">
        <f>F29+G29</f>
        <v>0</v>
      </c>
      <c r="I29" s="38"/>
      <c r="J29" s="38"/>
      <c r="K29" s="42"/>
      <c r="L29" s="43">
        <f>71+76+75</f>
        <v>222</v>
      </c>
      <c r="M29" s="43">
        <v>1</v>
      </c>
      <c r="P29" s="44">
        <f>L29+N29</f>
        <v>222</v>
      </c>
      <c r="R29" s="45"/>
      <c r="AB29" s="44">
        <f>Z29+AA29</f>
        <v>0</v>
      </c>
    </row>
    <row r="30" spans="1:28" s="43" customFormat="1" ht="12.75">
      <c r="A30" s="38">
        <v>8</v>
      </c>
      <c r="B30" s="39" t="s">
        <v>63</v>
      </c>
      <c r="C30" s="47" t="s">
        <v>166</v>
      </c>
      <c r="D30" s="48">
        <v>1977</v>
      </c>
      <c r="E30" s="48">
        <v>66742311</v>
      </c>
      <c r="F30" s="38"/>
      <c r="G30" s="38"/>
      <c r="H30" s="41">
        <f>F30+G30</f>
        <v>0</v>
      </c>
      <c r="I30" s="38"/>
      <c r="J30" s="38"/>
      <c r="K30" s="42"/>
      <c r="L30" s="43">
        <f>82+72+67</f>
        <v>221</v>
      </c>
      <c r="M30" s="43">
        <v>2</v>
      </c>
      <c r="P30" s="44">
        <f>L30+N30</f>
        <v>221</v>
      </c>
      <c r="R30" s="45"/>
      <c r="AB30" s="44">
        <f>Z30+AA30</f>
        <v>0</v>
      </c>
    </row>
    <row r="31" spans="1:28" s="43" customFormat="1" ht="12.75">
      <c r="A31" s="38">
        <v>8</v>
      </c>
      <c r="B31" s="39" t="s">
        <v>63</v>
      </c>
      <c r="C31" s="47" t="s">
        <v>167</v>
      </c>
      <c r="D31" s="48">
        <v>2001</v>
      </c>
      <c r="E31" s="48">
        <v>66736800</v>
      </c>
      <c r="F31" s="38"/>
      <c r="G31" s="38"/>
      <c r="H31" s="41">
        <f>F31+G31</f>
        <v>0</v>
      </c>
      <c r="I31" s="38"/>
      <c r="J31" s="38"/>
      <c r="K31" s="42"/>
      <c r="L31" s="43">
        <f>72+70+73</f>
        <v>215</v>
      </c>
      <c r="M31" s="43">
        <v>1</v>
      </c>
      <c r="P31" s="44">
        <f>L31+N31</f>
        <v>215</v>
      </c>
      <c r="R31" s="45"/>
      <c r="AB31" s="44"/>
    </row>
    <row r="32" spans="1:28" s="43" customFormat="1" ht="12.75">
      <c r="A32" s="38">
        <v>8</v>
      </c>
      <c r="B32" s="39" t="s">
        <v>83</v>
      </c>
      <c r="C32" s="47" t="s">
        <v>139</v>
      </c>
      <c r="D32" s="48">
        <v>1965</v>
      </c>
      <c r="E32" s="48">
        <v>66742461</v>
      </c>
      <c r="F32" s="38"/>
      <c r="G32" s="38"/>
      <c r="H32" s="41">
        <f>F32+G32</f>
        <v>0</v>
      </c>
      <c r="I32" s="38"/>
      <c r="J32" s="38"/>
      <c r="K32" s="42"/>
      <c r="L32" s="43">
        <f>75+69+70</f>
        <v>214</v>
      </c>
      <c r="M32" s="43">
        <v>1</v>
      </c>
      <c r="P32" s="44">
        <f>L32+N32</f>
        <v>214</v>
      </c>
      <c r="R32" s="45"/>
      <c r="AB32" s="44"/>
    </row>
    <row r="33" spans="1:28" s="43" customFormat="1" ht="12.75">
      <c r="A33" s="38">
        <v>8</v>
      </c>
      <c r="B33" s="39" t="s">
        <v>60</v>
      </c>
      <c r="C33" s="47" t="s">
        <v>168</v>
      </c>
      <c r="D33" s="48">
        <v>1977</v>
      </c>
      <c r="E33" s="48">
        <v>66740058</v>
      </c>
      <c r="F33" s="40">
        <v>0</v>
      </c>
      <c r="G33" s="40">
        <v>0</v>
      </c>
      <c r="H33" s="41">
        <f>F33+G33</f>
        <v>0</v>
      </c>
      <c r="I33" s="38"/>
      <c r="J33" s="38"/>
      <c r="K33" s="42"/>
      <c r="L33" s="43">
        <f>68+77+68</f>
        <v>213</v>
      </c>
      <c r="P33" s="44">
        <f>L33+N33</f>
        <v>213</v>
      </c>
      <c r="R33" s="45"/>
      <c r="AB33" s="44"/>
    </row>
    <row r="34" spans="1:28" s="43" customFormat="1" ht="12.75">
      <c r="A34" s="38">
        <v>8</v>
      </c>
      <c r="B34" s="39" t="s">
        <v>63</v>
      </c>
      <c r="C34" s="47" t="s">
        <v>169</v>
      </c>
      <c r="D34" s="48">
        <v>1980</v>
      </c>
      <c r="E34" s="48">
        <v>66134283</v>
      </c>
      <c r="F34" s="38"/>
      <c r="G34" s="38"/>
      <c r="H34" s="41">
        <f>F34+G34</f>
        <v>0</v>
      </c>
      <c r="I34" s="38"/>
      <c r="J34" s="38"/>
      <c r="K34" s="42"/>
      <c r="L34" s="43">
        <f>69+66+74</f>
        <v>209</v>
      </c>
      <c r="M34" s="43">
        <v>2</v>
      </c>
      <c r="P34" s="44">
        <f>L34+N34</f>
        <v>209</v>
      </c>
      <c r="R34" s="45"/>
      <c r="AB34" s="44"/>
    </row>
    <row r="35" spans="1:28" s="43" customFormat="1" ht="12.75">
      <c r="A35" s="38">
        <v>8</v>
      </c>
      <c r="B35" s="39" t="s">
        <v>78</v>
      </c>
      <c r="C35" s="47" t="s">
        <v>140</v>
      </c>
      <c r="D35" s="48">
        <v>1968</v>
      </c>
      <c r="E35" s="48">
        <v>53156501</v>
      </c>
      <c r="F35" s="38"/>
      <c r="G35" s="38"/>
      <c r="H35" s="41">
        <f>F35+G35</f>
        <v>0</v>
      </c>
      <c r="I35" s="38"/>
      <c r="J35" s="38"/>
      <c r="K35" s="42"/>
      <c r="L35" s="43">
        <f>61+75+72</f>
        <v>208</v>
      </c>
      <c r="M35" s="43">
        <v>1</v>
      </c>
      <c r="P35" s="44">
        <f>L35+N35</f>
        <v>208</v>
      </c>
      <c r="R35" s="45"/>
      <c r="AB35" s="44"/>
    </row>
    <row r="36" spans="1:28" s="43" customFormat="1" ht="12.75">
      <c r="A36" s="38">
        <v>8</v>
      </c>
      <c r="B36" s="39" t="s">
        <v>63</v>
      </c>
      <c r="C36" s="47" t="s">
        <v>170</v>
      </c>
      <c r="D36" s="48">
        <v>1965</v>
      </c>
      <c r="E36" s="48">
        <v>66742425</v>
      </c>
      <c r="F36" s="38"/>
      <c r="G36" s="38"/>
      <c r="H36" s="41">
        <f>F36+G36</f>
        <v>0</v>
      </c>
      <c r="I36" s="38"/>
      <c r="J36" s="38"/>
      <c r="K36" s="42"/>
      <c r="L36" s="43">
        <f>64+73+69</f>
        <v>206</v>
      </c>
      <c r="M36" s="43">
        <v>2</v>
      </c>
      <c r="P36" s="44">
        <f>L36+N36</f>
        <v>206</v>
      </c>
      <c r="R36" s="45"/>
      <c r="AB36" s="44"/>
    </row>
    <row r="37" spans="1:28" s="43" customFormat="1" ht="12.75">
      <c r="A37" s="38">
        <v>8</v>
      </c>
      <c r="B37" s="39" t="s">
        <v>83</v>
      </c>
      <c r="C37" s="47" t="s">
        <v>137</v>
      </c>
      <c r="D37" s="48">
        <v>1972</v>
      </c>
      <c r="E37" s="48">
        <v>66736334</v>
      </c>
      <c r="F37" s="38"/>
      <c r="G37" s="38"/>
      <c r="H37" s="41">
        <f>F37+G37</f>
        <v>0</v>
      </c>
      <c r="I37" s="38"/>
      <c r="J37" s="38"/>
      <c r="K37" s="42"/>
      <c r="L37" s="43">
        <f>75+72+54</f>
        <v>201</v>
      </c>
      <c r="M37" s="43">
        <v>1</v>
      </c>
      <c r="P37" s="44">
        <f>L37+N37</f>
        <v>201</v>
      </c>
      <c r="R37" s="45"/>
      <c r="AB37" s="44"/>
    </row>
    <row r="38" spans="1:28" s="43" customFormat="1" ht="12.75">
      <c r="A38" s="38">
        <v>8</v>
      </c>
      <c r="B38" s="39" t="s">
        <v>91</v>
      </c>
      <c r="C38" s="47" t="s">
        <v>154</v>
      </c>
      <c r="D38" s="48">
        <v>1962</v>
      </c>
      <c r="E38" s="48" t="s">
        <v>171</v>
      </c>
      <c r="F38" s="38"/>
      <c r="G38" s="38"/>
      <c r="H38" s="41">
        <f>F38+G38</f>
        <v>0</v>
      </c>
      <c r="I38" s="38"/>
      <c r="J38" s="38"/>
      <c r="K38" s="42"/>
      <c r="L38" s="43">
        <v>183</v>
      </c>
      <c r="M38" s="43">
        <v>2</v>
      </c>
      <c r="P38" s="44">
        <f>L38+N38</f>
        <v>183</v>
      </c>
      <c r="R38" s="45"/>
      <c r="AB38" s="44"/>
    </row>
    <row r="39" spans="1:28" s="43" customFormat="1" ht="12.75">
      <c r="A39" s="38">
        <v>8</v>
      </c>
      <c r="B39" s="39" t="s">
        <v>172</v>
      </c>
      <c r="C39" s="47" t="s">
        <v>173</v>
      </c>
      <c r="D39" s="48">
        <v>1970</v>
      </c>
      <c r="E39" s="48">
        <v>66742776</v>
      </c>
      <c r="F39" s="38"/>
      <c r="G39" s="38"/>
      <c r="H39" s="41">
        <f>F39+G39</f>
        <v>0</v>
      </c>
      <c r="I39" s="38"/>
      <c r="J39" s="38"/>
      <c r="K39" s="42"/>
      <c r="L39" s="43">
        <f>72+50+50</f>
        <v>172</v>
      </c>
      <c r="P39" s="44">
        <f>L39+N39</f>
        <v>172</v>
      </c>
      <c r="R39" s="45"/>
      <c r="AB39" s="44"/>
    </row>
    <row r="40" spans="1:28" s="43" customFormat="1" ht="12.75">
      <c r="A40" s="38">
        <v>8</v>
      </c>
      <c r="B40" s="39" t="s">
        <v>172</v>
      </c>
      <c r="C40" s="47" t="s">
        <v>174</v>
      </c>
      <c r="D40" s="48">
        <v>1969</v>
      </c>
      <c r="E40" s="48">
        <v>66742749</v>
      </c>
      <c r="F40" s="38"/>
      <c r="G40" s="38"/>
      <c r="H40" s="41">
        <f>F40+G40</f>
        <v>0</v>
      </c>
      <c r="I40" s="38"/>
      <c r="J40" s="38"/>
      <c r="K40" s="42"/>
      <c r="L40" s="43">
        <f>58+67+44</f>
        <v>169</v>
      </c>
      <c r="P40" s="44">
        <f>L40+N40</f>
        <v>169</v>
      </c>
      <c r="R40" s="45"/>
      <c r="AB40" s="44"/>
    </row>
    <row r="41" spans="1:28" s="43" customFormat="1" ht="12.75">
      <c r="A41" s="38">
        <v>8</v>
      </c>
      <c r="B41" s="39" t="s">
        <v>78</v>
      </c>
      <c r="C41" s="47" t="s">
        <v>175</v>
      </c>
      <c r="D41" s="48">
        <v>1980</v>
      </c>
      <c r="E41" s="48">
        <v>66741654</v>
      </c>
      <c r="F41" s="40">
        <v>243</v>
      </c>
      <c r="G41" s="40">
        <v>246</v>
      </c>
      <c r="H41" s="41">
        <f>F41+G41</f>
        <v>489</v>
      </c>
      <c r="I41" s="38">
        <v>264</v>
      </c>
      <c r="J41" s="38">
        <v>259</v>
      </c>
      <c r="K41" s="42"/>
      <c r="L41" s="45"/>
      <c r="P41" s="44">
        <f>L41+N41</f>
        <v>0</v>
      </c>
      <c r="R41" s="45"/>
      <c r="AB41" s="44"/>
    </row>
    <row r="42" spans="1:28" s="43" customFormat="1" ht="12.75">
      <c r="A42" s="38">
        <v>8</v>
      </c>
      <c r="B42" s="39" t="s">
        <v>172</v>
      </c>
      <c r="C42" s="47" t="s">
        <v>176</v>
      </c>
      <c r="D42" s="48">
        <v>1962</v>
      </c>
      <c r="E42" s="48">
        <v>66739579</v>
      </c>
      <c r="F42" s="40">
        <v>206</v>
      </c>
      <c r="G42" s="40">
        <v>0</v>
      </c>
      <c r="H42" s="41">
        <f>F42+G42</f>
        <v>206</v>
      </c>
      <c r="I42" s="38"/>
      <c r="J42" s="38"/>
      <c r="K42" s="42"/>
      <c r="L42" s="45"/>
      <c r="P42" s="44">
        <f>L42+N42</f>
        <v>0</v>
      </c>
      <c r="R42" s="45"/>
      <c r="AB42" s="44"/>
    </row>
    <row r="43" spans="1:28" s="43" customFormat="1" ht="12.75">
      <c r="A43" s="38">
        <v>8</v>
      </c>
      <c r="B43" s="39" t="s">
        <v>172</v>
      </c>
      <c r="C43" s="47" t="s">
        <v>177</v>
      </c>
      <c r="D43" s="48">
        <v>1955</v>
      </c>
      <c r="E43" s="48">
        <v>66742524</v>
      </c>
      <c r="F43" s="40">
        <v>179</v>
      </c>
      <c r="G43" s="40">
        <v>0</v>
      </c>
      <c r="H43" s="41">
        <f>F43+G43</f>
        <v>179</v>
      </c>
      <c r="I43" s="38"/>
      <c r="J43" s="38"/>
      <c r="K43" s="42"/>
      <c r="L43" s="45"/>
      <c r="P43" s="44">
        <f>L43+N43</f>
        <v>0</v>
      </c>
      <c r="R43" s="45"/>
      <c r="AB43" s="44"/>
    </row>
    <row r="44" spans="1:28" s="43" customFormat="1" ht="12.75">
      <c r="A44" s="38">
        <v>8</v>
      </c>
      <c r="B44" s="39" t="s">
        <v>172</v>
      </c>
      <c r="C44" s="47" t="s">
        <v>178</v>
      </c>
      <c r="D44" s="48">
        <v>1945</v>
      </c>
      <c r="E44" s="48">
        <v>20022743</v>
      </c>
      <c r="F44" s="40">
        <v>203</v>
      </c>
      <c r="G44" s="40">
        <v>204</v>
      </c>
      <c r="H44" s="41">
        <f>F44+G44</f>
        <v>407</v>
      </c>
      <c r="I44" s="38"/>
      <c r="J44" s="38"/>
      <c r="K44" s="42"/>
      <c r="L44" s="45"/>
      <c r="P44" s="44">
        <f>L44+N44</f>
        <v>0</v>
      </c>
      <c r="R44" s="45"/>
      <c r="AB44" s="44"/>
    </row>
    <row r="45" spans="1:28" s="43" customFormat="1" ht="12.75">
      <c r="A45" s="38">
        <v>8</v>
      </c>
      <c r="B45" s="49" t="s">
        <v>172</v>
      </c>
      <c r="C45" s="47" t="s">
        <v>179</v>
      </c>
      <c r="D45" s="48">
        <v>1950</v>
      </c>
      <c r="E45" s="48">
        <v>66736862</v>
      </c>
      <c r="F45" s="40">
        <v>225</v>
      </c>
      <c r="G45" s="40">
        <v>235</v>
      </c>
      <c r="H45" s="41">
        <f>F45+G45</f>
        <v>460</v>
      </c>
      <c r="I45" s="38"/>
      <c r="J45" s="38"/>
      <c r="K45" s="42"/>
      <c r="L45" s="45"/>
      <c r="P45" s="44">
        <f>L45+N45</f>
        <v>0</v>
      </c>
      <c r="R45" s="45"/>
      <c r="AB45" s="44"/>
    </row>
    <row r="46" spans="1:28" s="43" customFormat="1" ht="12.75">
      <c r="A46" s="38">
        <v>8</v>
      </c>
      <c r="B46" s="39" t="s">
        <v>91</v>
      </c>
      <c r="C46" s="47" t="s">
        <v>157</v>
      </c>
      <c r="D46" s="48">
        <v>1966</v>
      </c>
      <c r="E46" s="48" t="s">
        <v>180</v>
      </c>
      <c r="F46" s="38"/>
      <c r="G46" s="38"/>
      <c r="H46" s="41">
        <f>F46+G46</f>
        <v>0</v>
      </c>
      <c r="I46" s="38"/>
      <c r="J46" s="38"/>
      <c r="K46" s="42"/>
      <c r="L46" s="45"/>
      <c r="M46" s="43">
        <v>2</v>
      </c>
      <c r="P46" s="44">
        <f>L46+N46</f>
        <v>0</v>
      </c>
      <c r="R46" s="45"/>
      <c r="AB46" s="44"/>
    </row>
    <row r="47" spans="1:28" s="43" customFormat="1" ht="12.75">
      <c r="A47" s="38">
        <v>8</v>
      </c>
      <c r="B47" s="39" t="s">
        <v>56</v>
      </c>
      <c r="C47" s="47" t="s">
        <v>146</v>
      </c>
      <c r="D47" s="48">
        <v>1965</v>
      </c>
      <c r="E47" s="48">
        <v>20022114</v>
      </c>
      <c r="F47" s="40">
        <v>235</v>
      </c>
      <c r="G47" s="40">
        <v>233</v>
      </c>
      <c r="H47" s="41">
        <f>F47+G47</f>
        <v>468</v>
      </c>
      <c r="I47" s="38"/>
      <c r="J47" s="38"/>
      <c r="K47" s="42"/>
      <c r="L47" s="45"/>
      <c r="P47" s="44">
        <f>L47+N47</f>
        <v>0</v>
      </c>
      <c r="R47" s="45"/>
      <c r="AB47" s="44"/>
    </row>
    <row r="48" spans="1:28" s="43" customFormat="1" ht="12.75">
      <c r="A48" s="38">
        <v>8</v>
      </c>
      <c r="B48" s="39" t="s">
        <v>56</v>
      </c>
      <c r="C48" s="47" t="s">
        <v>181</v>
      </c>
      <c r="D48" s="48">
        <v>1948</v>
      </c>
      <c r="E48" s="48">
        <v>20428</v>
      </c>
      <c r="F48" s="40">
        <v>219</v>
      </c>
      <c r="G48" s="40">
        <v>229</v>
      </c>
      <c r="H48" s="41">
        <f>F48+G48</f>
        <v>448</v>
      </c>
      <c r="I48" s="38"/>
      <c r="J48" s="38"/>
      <c r="K48" s="42"/>
      <c r="P48" s="44">
        <f>L48+N48</f>
        <v>0</v>
      </c>
      <c r="R48" s="45"/>
      <c r="AB48" s="44"/>
    </row>
    <row r="49" spans="1:28" s="43" customFormat="1" ht="12.75">
      <c r="A49" s="38">
        <v>8</v>
      </c>
      <c r="B49" s="39" t="s">
        <v>114</v>
      </c>
      <c r="C49" s="47" t="s">
        <v>182</v>
      </c>
      <c r="D49" s="48">
        <v>1983</v>
      </c>
      <c r="E49" s="48">
        <v>66739826</v>
      </c>
      <c r="F49" s="40">
        <v>232</v>
      </c>
      <c r="G49" s="40">
        <v>236</v>
      </c>
      <c r="H49" s="41">
        <f>F49+G49</f>
        <v>468</v>
      </c>
      <c r="I49" s="38"/>
      <c r="J49" s="38"/>
      <c r="K49" s="42"/>
      <c r="L49" s="45"/>
      <c r="P49" s="44">
        <f>L49+N49</f>
        <v>0</v>
      </c>
      <c r="R49" s="45"/>
      <c r="AB49" s="44"/>
    </row>
    <row r="50" spans="1:28" s="43" customFormat="1" ht="12.75">
      <c r="A50" s="38">
        <v>8</v>
      </c>
      <c r="B50" s="39" t="s">
        <v>114</v>
      </c>
      <c r="C50" s="47" t="s">
        <v>119</v>
      </c>
      <c r="D50" s="48">
        <v>1979</v>
      </c>
      <c r="E50" s="48" t="s">
        <v>116</v>
      </c>
      <c r="F50" s="38"/>
      <c r="G50" s="38"/>
      <c r="H50" s="41">
        <f>F50+G50</f>
        <v>0</v>
      </c>
      <c r="I50" s="38"/>
      <c r="J50" s="38"/>
      <c r="K50" s="42"/>
      <c r="L50" s="45"/>
      <c r="P50" s="44">
        <f>L50+N50</f>
        <v>0</v>
      </c>
      <c r="R50" s="45"/>
      <c r="AB50" s="44"/>
    </row>
    <row r="51" spans="1:28" s="43" customFormat="1" ht="12.75">
      <c r="A51" s="38">
        <v>8</v>
      </c>
      <c r="B51" s="39" t="s">
        <v>60</v>
      </c>
      <c r="C51" s="47" t="s">
        <v>111</v>
      </c>
      <c r="D51" s="48">
        <v>1981</v>
      </c>
      <c r="E51" s="48">
        <v>66739602</v>
      </c>
      <c r="F51" s="40">
        <v>266</v>
      </c>
      <c r="G51" s="40">
        <v>263</v>
      </c>
      <c r="H51" s="41">
        <f>F51+G51</f>
        <v>529</v>
      </c>
      <c r="I51" s="38"/>
      <c r="J51" s="38"/>
      <c r="K51" s="42"/>
      <c r="L51" s="45"/>
      <c r="P51" s="44">
        <f>L51+N51</f>
        <v>0</v>
      </c>
      <c r="R51" s="45"/>
      <c r="AB51" s="44"/>
    </row>
    <row r="52" spans="1:28" s="43" customFormat="1" ht="12.75">
      <c r="A52" s="38">
        <v>8</v>
      </c>
      <c r="B52" s="39" t="s">
        <v>54</v>
      </c>
      <c r="C52" s="47" t="s">
        <v>183</v>
      </c>
      <c r="D52" s="48">
        <v>1951</v>
      </c>
      <c r="E52" s="48">
        <v>66739764</v>
      </c>
      <c r="F52" s="40">
        <v>222</v>
      </c>
      <c r="G52" s="40">
        <v>218</v>
      </c>
      <c r="H52" s="41">
        <f>F52+G52</f>
        <v>440</v>
      </c>
      <c r="I52" s="38"/>
      <c r="J52" s="38"/>
      <c r="K52" s="42"/>
      <c r="P52" s="44">
        <f>L52+N52</f>
        <v>0</v>
      </c>
      <c r="R52" s="45"/>
      <c r="AB52" s="44"/>
    </row>
    <row r="53" spans="1:28" s="43" customFormat="1" ht="12.75">
      <c r="A53" s="38"/>
      <c r="B53" s="39"/>
      <c r="C53" s="47"/>
      <c r="D53" s="48"/>
      <c r="E53" s="48"/>
      <c r="F53" s="38"/>
      <c r="G53" s="38"/>
      <c r="H53" s="41">
        <f>F53+G53</f>
        <v>0</v>
      </c>
      <c r="I53" s="38"/>
      <c r="J53" s="38"/>
      <c r="K53" s="42"/>
      <c r="P53" s="44">
        <f>L53+N53</f>
        <v>0</v>
      </c>
      <c r="R53" s="45"/>
      <c r="AB53" s="44"/>
    </row>
    <row r="54" spans="1:28" s="43" customFormat="1" ht="12.75">
      <c r="A54" s="38"/>
      <c r="D54" s="38"/>
      <c r="E54" s="38"/>
      <c r="F54" s="38"/>
      <c r="G54" s="38"/>
      <c r="H54" s="41">
        <f>F54+G54</f>
        <v>0</v>
      </c>
      <c r="I54" s="38"/>
      <c r="J54" s="38"/>
      <c r="K54" s="42"/>
      <c r="P54" s="44">
        <f>L54+N54</f>
        <v>0</v>
      </c>
      <c r="R54" s="45"/>
      <c r="AB54" s="44"/>
    </row>
    <row r="55" spans="1:28" s="43" customFormat="1" ht="12.75">
      <c r="A55" s="38"/>
      <c r="D55" s="38"/>
      <c r="E55" s="38"/>
      <c r="F55" s="38"/>
      <c r="G55" s="38"/>
      <c r="H55" s="41">
        <f>F55+G55</f>
        <v>0</v>
      </c>
      <c r="I55" s="38"/>
      <c r="J55" s="38"/>
      <c r="K55" s="42"/>
      <c r="P55" s="44">
        <f>L55+N55</f>
        <v>0</v>
      </c>
      <c r="R55" s="45"/>
      <c r="AB55" s="44"/>
    </row>
    <row r="56" spans="1:28" s="43" customFormat="1" ht="12.75">
      <c r="A56" s="38"/>
      <c r="D56" s="38"/>
      <c r="E56" s="38"/>
      <c r="F56" s="38"/>
      <c r="G56" s="38"/>
      <c r="H56" s="41">
        <f>F56+G56</f>
        <v>0</v>
      </c>
      <c r="I56" s="38"/>
      <c r="J56" s="38"/>
      <c r="K56" s="42"/>
      <c r="P56" s="44">
        <f>L56+N56</f>
        <v>0</v>
      </c>
      <c r="R56" s="45"/>
      <c r="AB56" s="44"/>
    </row>
    <row r="57" spans="1:28" s="43" customFormat="1" ht="12.75">
      <c r="A57" s="38"/>
      <c r="D57" s="38"/>
      <c r="E57" s="38"/>
      <c r="F57" s="38"/>
      <c r="G57" s="38"/>
      <c r="H57" s="41">
        <f>F57+G57</f>
        <v>0</v>
      </c>
      <c r="I57" s="38"/>
      <c r="J57" s="38"/>
      <c r="K57" s="42"/>
      <c r="P57" s="44">
        <f>L57+N57</f>
        <v>0</v>
      </c>
      <c r="R57" s="45"/>
      <c r="AB57" s="44"/>
    </row>
    <row r="58" spans="1:28" s="43" customFormat="1" ht="12.75">
      <c r="A58" s="38"/>
      <c r="D58" s="38"/>
      <c r="E58" s="38"/>
      <c r="F58" s="38"/>
      <c r="G58" s="38"/>
      <c r="H58" s="41">
        <f>F58+G58</f>
        <v>0</v>
      </c>
      <c r="I58" s="38"/>
      <c r="J58" s="38"/>
      <c r="K58" s="42"/>
      <c r="P58" s="44">
        <f>L58+N58</f>
        <v>0</v>
      </c>
      <c r="R58" s="45"/>
      <c r="AB58" s="44"/>
    </row>
    <row r="59" spans="1:28" s="43" customFormat="1" ht="12.75">
      <c r="A59" s="38"/>
      <c r="D59" s="38"/>
      <c r="E59" s="38"/>
      <c r="F59" s="38"/>
      <c r="G59" s="38"/>
      <c r="H59" s="41">
        <f>F59+G59</f>
        <v>0</v>
      </c>
      <c r="I59" s="38"/>
      <c r="J59" s="38"/>
      <c r="K59" s="42"/>
      <c r="P59" s="44">
        <f>L59+N59</f>
        <v>0</v>
      </c>
      <c r="R59" s="45"/>
      <c r="AB59" s="44"/>
    </row>
    <row r="60" spans="1:28" s="43" customFormat="1" ht="12.75">
      <c r="A60" s="38"/>
      <c r="D60" s="38"/>
      <c r="E60" s="38"/>
      <c r="F60" s="38"/>
      <c r="G60" s="38"/>
      <c r="H60" s="41">
        <f>F60+G60</f>
        <v>0</v>
      </c>
      <c r="I60" s="38"/>
      <c r="J60" s="38"/>
      <c r="K60" s="42"/>
      <c r="P60" s="44">
        <f>L60+N60</f>
        <v>0</v>
      </c>
      <c r="R60" s="45"/>
      <c r="AB60" s="44"/>
    </row>
    <row r="61" spans="1:28" s="43" customFormat="1" ht="12.75">
      <c r="A61" s="38"/>
      <c r="D61" s="38"/>
      <c r="E61" s="38"/>
      <c r="F61" s="38"/>
      <c r="G61" s="38"/>
      <c r="H61" s="41">
        <f>F61+G61</f>
        <v>0</v>
      </c>
      <c r="I61" s="38"/>
      <c r="J61" s="38"/>
      <c r="K61" s="42"/>
      <c r="P61" s="44">
        <f>L61+N61</f>
        <v>0</v>
      </c>
      <c r="R61" s="45"/>
      <c r="AB61" s="44"/>
    </row>
    <row r="62" spans="1:28" s="43" customFormat="1" ht="12.75">
      <c r="A62" s="38"/>
      <c r="D62" s="38"/>
      <c r="E62" s="38"/>
      <c r="F62" s="38"/>
      <c r="G62" s="38"/>
      <c r="H62" s="41">
        <f>F62+G62</f>
        <v>0</v>
      </c>
      <c r="I62" s="38"/>
      <c r="J62" s="38"/>
      <c r="K62" s="42"/>
      <c r="P62" s="44">
        <f>L62+N62</f>
        <v>0</v>
      </c>
      <c r="R62" s="45"/>
      <c r="AB62" s="44"/>
    </row>
    <row r="63" spans="1:28" s="43" customFormat="1" ht="12.75">
      <c r="A63" s="38"/>
      <c r="D63" s="38"/>
      <c r="E63" s="38"/>
      <c r="F63" s="38"/>
      <c r="G63" s="38"/>
      <c r="H63" s="41">
        <f>F63+G63</f>
        <v>0</v>
      </c>
      <c r="I63" s="38"/>
      <c r="J63" s="38"/>
      <c r="K63" s="42"/>
      <c r="P63" s="44">
        <f>L63+N63</f>
        <v>0</v>
      </c>
      <c r="R63" s="45"/>
      <c r="AB63" s="44"/>
    </row>
    <row r="64" spans="1:28" s="43" customFormat="1" ht="12.75">
      <c r="A64" s="38"/>
      <c r="D64" s="38"/>
      <c r="E64" s="38"/>
      <c r="F64" s="38"/>
      <c r="G64" s="38"/>
      <c r="H64" s="41">
        <f>F64+G64</f>
        <v>0</v>
      </c>
      <c r="I64" s="38"/>
      <c r="J64" s="38"/>
      <c r="K64" s="42"/>
      <c r="P64" s="44">
        <f>L64+N64</f>
        <v>0</v>
      </c>
      <c r="R64" s="45"/>
      <c r="AB64" s="44"/>
    </row>
    <row r="65" spans="1:28" s="43" customFormat="1" ht="12.75">
      <c r="A65" s="38"/>
      <c r="D65" s="38"/>
      <c r="E65" s="38"/>
      <c r="F65" s="38"/>
      <c r="G65" s="38"/>
      <c r="H65" s="41">
        <f>F65+G65</f>
        <v>0</v>
      </c>
      <c r="I65" s="38"/>
      <c r="J65" s="38"/>
      <c r="K65" s="42"/>
      <c r="P65" s="44">
        <f>L65+N65</f>
        <v>0</v>
      </c>
      <c r="R65" s="45"/>
      <c r="AB65" s="44"/>
    </row>
    <row r="66" spans="1:28" s="43" customFormat="1" ht="12.75">
      <c r="A66" s="38"/>
      <c r="D66" s="38"/>
      <c r="E66" s="38"/>
      <c r="F66" s="38"/>
      <c r="G66" s="38"/>
      <c r="H66" s="41">
        <f>F66+G66</f>
        <v>0</v>
      </c>
      <c r="I66" s="38"/>
      <c r="J66" s="38"/>
      <c r="K66" s="42"/>
      <c r="P66" s="44">
        <f>L66+N66</f>
        <v>0</v>
      </c>
      <c r="R66" s="45"/>
      <c r="AB66" s="44"/>
    </row>
    <row r="67" spans="1:28" s="43" customFormat="1" ht="12.75">
      <c r="A67" s="38"/>
      <c r="D67" s="38"/>
      <c r="E67" s="38"/>
      <c r="F67" s="38"/>
      <c r="G67" s="38"/>
      <c r="H67" s="41">
        <f>F67+G67</f>
        <v>0</v>
      </c>
      <c r="I67" s="38"/>
      <c r="J67" s="38"/>
      <c r="K67" s="42"/>
      <c r="P67" s="44">
        <f>L67+N67</f>
        <v>0</v>
      </c>
      <c r="R67" s="45"/>
      <c r="AB67" s="44"/>
    </row>
    <row r="68" spans="1:28" s="43" customFormat="1" ht="12.75">
      <c r="A68" s="38"/>
      <c r="D68" s="38"/>
      <c r="E68" s="38"/>
      <c r="F68" s="38"/>
      <c r="G68" s="38"/>
      <c r="H68" s="41">
        <f>F68+G68</f>
        <v>0</v>
      </c>
      <c r="I68" s="38"/>
      <c r="J68" s="38"/>
      <c r="K68" s="42"/>
      <c r="P68" s="44">
        <f>L68+N68</f>
        <v>0</v>
      </c>
      <c r="R68" s="45"/>
      <c r="AB68" s="44"/>
    </row>
    <row r="69" spans="1:28" s="43" customFormat="1" ht="12.75">
      <c r="A69" s="38"/>
      <c r="D69" s="38"/>
      <c r="E69" s="38"/>
      <c r="F69" s="38"/>
      <c r="G69" s="38"/>
      <c r="H69" s="41">
        <f>F69+G69</f>
        <v>0</v>
      </c>
      <c r="I69" s="38"/>
      <c r="J69" s="38"/>
      <c r="K69" s="42"/>
      <c r="P69" s="44">
        <f>L69+N69</f>
        <v>0</v>
      </c>
      <c r="R69" s="45"/>
      <c r="AB69" s="44"/>
    </row>
    <row r="70" spans="1:28" s="43" customFormat="1" ht="12.75">
      <c r="A70" s="38"/>
      <c r="D70" s="38"/>
      <c r="E70" s="38"/>
      <c r="F70" s="38"/>
      <c r="G70" s="38"/>
      <c r="H70" s="41">
        <f>F70+G70</f>
        <v>0</v>
      </c>
      <c r="I70" s="38"/>
      <c r="J70" s="38"/>
      <c r="K70" s="42"/>
      <c r="P70" s="44">
        <f>L70+N70</f>
        <v>0</v>
      </c>
      <c r="R70" s="45"/>
      <c r="AB70" s="44"/>
    </row>
    <row r="71" spans="1:11" s="43" customFormat="1" ht="12.75">
      <c r="A71" s="38"/>
      <c r="D71" s="38"/>
      <c r="E71" s="38"/>
      <c r="F71" s="38"/>
      <c r="G71" s="38"/>
      <c r="H71" s="38"/>
      <c r="I71" s="38"/>
      <c r="J71" s="38"/>
      <c r="K71" s="38"/>
    </row>
    <row r="72" spans="1:11" s="43" customFormat="1" ht="12.75">
      <c r="A72" s="38"/>
      <c r="D72" s="38"/>
      <c r="E72" s="38"/>
      <c r="F72" s="38"/>
      <c r="G72" s="38"/>
      <c r="H72" s="38"/>
      <c r="I72" s="38"/>
      <c r="J72" s="38"/>
      <c r="K72" s="38"/>
    </row>
    <row r="73" spans="1:11" s="43" customFormat="1" ht="12.75">
      <c r="A73" s="38"/>
      <c r="D73" s="38"/>
      <c r="E73" s="38"/>
      <c r="F73" s="38"/>
      <c r="G73" s="38"/>
      <c r="H73" s="38"/>
      <c r="I73" s="38"/>
      <c r="J73" s="38"/>
      <c r="K73" s="38"/>
    </row>
    <row r="74" spans="1:11" s="43" customFormat="1" ht="12.75">
      <c r="A74" s="38"/>
      <c r="D74" s="38"/>
      <c r="E74" s="38"/>
      <c r="F74" s="38"/>
      <c r="G74" s="38"/>
      <c r="H74" s="38"/>
      <c r="I74" s="38"/>
      <c r="J74" s="38"/>
      <c r="K74" s="38"/>
    </row>
    <row r="75" spans="1:11" s="43" customFormat="1" ht="12.75">
      <c r="A75" s="38"/>
      <c r="D75" s="38"/>
      <c r="E75" s="38"/>
      <c r="F75" s="38"/>
      <c r="G75" s="38"/>
      <c r="H75" s="38"/>
      <c r="I75" s="38"/>
      <c r="J75" s="38"/>
      <c r="K75" s="38"/>
    </row>
    <row r="76" spans="1:11" s="43" customFormat="1" ht="12.75">
      <c r="A76" s="38"/>
      <c r="D76" s="38"/>
      <c r="E76" s="38"/>
      <c r="F76" s="38"/>
      <c r="G76" s="38"/>
      <c r="H76" s="38"/>
      <c r="I76" s="38"/>
      <c r="J76" s="38"/>
      <c r="K76" s="38"/>
    </row>
    <row r="77" spans="1:11" s="43" customFormat="1" ht="12.75">
      <c r="A77" s="38"/>
      <c r="D77" s="38"/>
      <c r="E77" s="38"/>
      <c r="F77" s="38"/>
      <c r="G77" s="38"/>
      <c r="H77" s="38"/>
      <c r="I77" s="38"/>
      <c r="J77" s="38"/>
      <c r="K77" s="38"/>
    </row>
    <row r="78" spans="1:11" s="43" customFormat="1" ht="12.75">
      <c r="A78" s="38"/>
      <c r="D78" s="38"/>
      <c r="E78" s="38"/>
      <c r="F78" s="38"/>
      <c r="G78" s="38"/>
      <c r="H78" s="38"/>
      <c r="I78" s="38"/>
      <c r="J78" s="38"/>
      <c r="K78" s="38"/>
    </row>
    <row r="79" spans="1:11" s="43" customFormat="1" ht="12.75">
      <c r="A79" s="38"/>
      <c r="D79" s="38"/>
      <c r="E79" s="38"/>
      <c r="F79" s="38"/>
      <c r="G79" s="38"/>
      <c r="H79" s="38"/>
      <c r="I79" s="38"/>
      <c r="J79" s="38"/>
      <c r="K79" s="38"/>
    </row>
    <row r="80" spans="1:11" s="43" customFormat="1" ht="12.75">
      <c r="A80" s="38"/>
      <c r="D80" s="38"/>
      <c r="E80" s="38"/>
      <c r="F80" s="38"/>
      <c r="G80" s="38"/>
      <c r="H80" s="38"/>
      <c r="I80" s="38"/>
      <c r="J80" s="38"/>
      <c r="K80" s="38"/>
    </row>
    <row r="81" spans="1:11" s="43" customFormat="1" ht="12.75">
      <c r="A81" s="38"/>
      <c r="D81" s="38"/>
      <c r="E81" s="38"/>
      <c r="F81" s="38"/>
      <c r="G81" s="38"/>
      <c r="H81" s="38"/>
      <c r="I81" s="38"/>
      <c r="J81" s="38"/>
      <c r="K81" s="38"/>
    </row>
    <row r="82" spans="1:11" s="43" customFormat="1" ht="12.75">
      <c r="A82" s="38"/>
      <c r="D82" s="38"/>
      <c r="E82" s="38"/>
      <c r="F82" s="38"/>
      <c r="G82" s="38"/>
      <c r="H82" s="38"/>
      <c r="I82" s="38"/>
      <c r="J82" s="38"/>
      <c r="K82" s="38"/>
    </row>
    <row r="83" spans="1:11" s="43" customFormat="1" ht="12.75">
      <c r="A83" s="38"/>
      <c r="D83" s="38"/>
      <c r="E83" s="38"/>
      <c r="F83" s="38"/>
      <c r="G83" s="38"/>
      <c r="H83" s="38"/>
      <c r="I83" s="38"/>
      <c r="J83" s="38"/>
      <c r="K83" s="38"/>
    </row>
    <row r="84" spans="1:11" s="43" customFormat="1" ht="12.75">
      <c r="A84" s="38"/>
      <c r="D84" s="38"/>
      <c r="E84" s="38"/>
      <c r="F84" s="38"/>
      <c r="G84" s="38"/>
      <c r="H84" s="38"/>
      <c r="I84" s="38"/>
      <c r="J84" s="38"/>
      <c r="K84" s="38"/>
    </row>
    <row r="85" spans="1:11" s="43" customFormat="1" ht="12.75">
      <c r="A85" s="38"/>
      <c r="D85" s="38"/>
      <c r="E85" s="38"/>
      <c r="F85" s="38"/>
      <c r="G85" s="38"/>
      <c r="H85" s="38"/>
      <c r="I85" s="38"/>
      <c r="J85" s="38"/>
      <c r="K85" s="38"/>
    </row>
    <row r="86" spans="1:11" s="43" customFormat="1" ht="12.75">
      <c r="A86" s="38"/>
      <c r="D86" s="38"/>
      <c r="E86" s="38"/>
      <c r="F86" s="38"/>
      <c r="G86" s="38"/>
      <c r="H86" s="38"/>
      <c r="I86" s="38"/>
      <c r="J86" s="38"/>
      <c r="K86" s="38"/>
    </row>
    <row r="87" spans="1:11" s="43" customFormat="1" ht="12.75">
      <c r="A87" s="38"/>
      <c r="D87" s="38"/>
      <c r="E87" s="38"/>
      <c r="F87" s="38"/>
      <c r="G87" s="38"/>
      <c r="H87" s="38"/>
      <c r="I87" s="38"/>
      <c r="J87" s="38"/>
      <c r="K87" s="38"/>
    </row>
    <row r="88" spans="1:11" s="43" customFormat="1" ht="12.75">
      <c r="A88" s="38"/>
      <c r="D88" s="38"/>
      <c r="E88" s="38"/>
      <c r="F88" s="38"/>
      <c r="G88" s="38"/>
      <c r="H88" s="38"/>
      <c r="I88" s="38"/>
      <c r="J88" s="38"/>
      <c r="K88" s="38"/>
    </row>
    <row r="89" spans="1:11" s="43" customFormat="1" ht="12.75">
      <c r="A89" s="38"/>
      <c r="D89" s="38"/>
      <c r="E89" s="38"/>
      <c r="F89" s="38"/>
      <c r="G89" s="38"/>
      <c r="H89" s="38"/>
      <c r="I89" s="38"/>
      <c r="J89" s="38"/>
      <c r="K89" s="38"/>
    </row>
    <row r="90" spans="1:11" s="43" customFormat="1" ht="12.75">
      <c r="A90" s="38"/>
      <c r="D90" s="38"/>
      <c r="E90" s="38"/>
      <c r="F90" s="38"/>
      <c r="G90" s="38"/>
      <c r="H90" s="38"/>
      <c r="I90" s="38"/>
      <c r="J90" s="38"/>
      <c r="K90" s="38"/>
    </row>
    <row r="91" spans="1:11" s="43" customFormat="1" ht="12.75">
      <c r="A91" s="38"/>
      <c r="D91" s="38"/>
      <c r="E91" s="38"/>
      <c r="F91" s="38"/>
      <c r="G91" s="38"/>
      <c r="H91" s="38"/>
      <c r="I91" s="38"/>
      <c r="J91" s="38"/>
      <c r="K91" s="38"/>
    </row>
    <row r="92" spans="1:11" s="43" customFormat="1" ht="12.75">
      <c r="A92" s="38"/>
      <c r="D92" s="38"/>
      <c r="E92" s="38"/>
      <c r="F92" s="38"/>
      <c r="G92" s="38"/>
      <c r="H92" s="38"/>
      <c r="I92" s="38"/>
      <c r="J92" s="38"/>
      <c r="K92" s="38"/>
    </row>
    <row r="93" spans="1:11" s="43" customFormat="1" ht="12.75">
      <c r="A93" s="38"/>
      <c r="D93" s="38"/>
      <c r="E93" s="38"/>
      <c r="F93" s="38"/>
      <c r="G93" s="38"/>
      <c r="H93" s="38"/>
      <c r="I93" s="38"/>
      <c r="J93" s="38"/>
      <c r="K93" s="38"/>
    </row>
    <row r="94" spans="1:11" s="43" customFormat="1" ht="12.75">
      <c r="A94" s="38"/>
      <c r="D94" s="38"/>
      <c r="E94" s="38"/>
      <c r="F94" s="38"/>
      <c r="G94" s="38"/>
      <c r="H94" s="38"/>
      <c r="I94" s="38"/>
      <c r="J94" s="38"/>
      <c r="K94" s="38"/>
    </row>
    <row r="95" spans="1:11" s="43" customFormat="1" ht="12.75">
      <c r="A95" s="38"/>
      <c r="D95" s="38"/>
      <c r="E95" s="38"/>
      <c r="F95" s="38"/>
      <c r="G95" s="38"/>
      <c r="H95" s="38"/>
      <c r="I95" s="38"/>
      <c r="J95" s="38"/>
      <c r="K95" s="38"/>
    </row>
    <row r="96" spans="1:11" s="43" customFormat="1" ht="12.75">
      <c r="A96" s="38"/>
      <c r="D96" s="38"/>
      <c r="E96" s="38"/>
      <c r="F96" s="38"/>
      <c r="G96" s="38"/>
      <c r="H96" s="38"/>
      <c r="I96" s="38"/>
      <c r="J96" s="38"/>
      <c r="K96" s="38"/>
    </row>
    <row r="97" spans="1:11" s="43" customFormat="1" ht="12.75">
      <c r="A97" s="38"/>
      <c r="D97" s="38"/>
      <c r="E97" s="38"/>
      <c r="F97" s="38"/>
      <c r="G97" s="38"/>
      <c r="H97" s="38"/>
      <c r="I97" s="38"/>
      <c r="J97" s="38"/>
      <c r="K97" s="38"/>
    </row>
    <row r="98" spans="1:11" s="43" customFormat="1" ht="12.75">
      <c r="A98" s="38"/>
      <c r="D98" s="38"/>
      <c r="E98" s="38"/>
      <c r="F98" s="38"/>
      <c r="G98" s="38"/>
      <c r="H98" s="38"/>
      <c r="I98" s="38"/>
      <c r="J98" s="38"/>
      <c r="K98" s="38"/>
    </row>
    <row r="99" spans="1:11" s="43" customFormat="1" ht="12.75">
      <c r="A99" s="38"/>
      <c r="D99" s="38"/>
      <c r="E99" s="38"/>
      <c r="F99" s="38"/>
      <c r="G99" s="38"/>
      <c r="H99" s="38"/>
      <c r="I99" s="38"/>
      <c r="J99" s="38"/>
      <c r="K99" s="38"/>
    </row>
    <row r="100" spans="1:11" s="43" customFormat="1" ht="12.75">
      <c r="A100" s="38"/>
      <c r="D100" s="38"/>
      <c r="E100" s="38"/>
      <c r="F100" s="38"/>
      <c r="G100" s="38"/>
      <c r="H100" s="38"/>
      <c r="I100" s="38"/>
      <c r="J100" s="38"/>
      <c r="K100" s="38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">
    <cfRule type="cellIs" priority="1" dxfId="0" operator="equal" stopIfTrue="1">
      <formula>0</formula>
    </cfRule>
  </conditionalFormatting>
  <conditionalFormatting sqref="H4:K70">
    <cfRule type="cellIs" priority="2" dxfId="0" operator="equal" stopIfTrue="1">
      <formula>0</formula>
    </cfRule>
  </conditionalFormatting>
  <conditionalFormatting sqref="P4:Q70">
    <cfRule type="cellIs" priority="3" dxfId="0" operator="equal" stopIfTrue="1">
      <formula>0</formula>
    </cfRule>
  </conditionalFormatting>
  <conditionalFormatting sqref="AB4:AB5 AB13:AB30">
    <cfRule type="cellIs" priority="4" dxfId="0" operator="equal" stopIfTrue="1">
      <formula>0</formula>
    </cfRule>
  </conditionalFormatting>
  <conditionalFormatting sqref="AB6:AB12">
    <cfRule type="cellIs" priority="5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J100"/>
  <sheetViews>
    <sheetView workbookViewId="0" topLeftCell="A1">
      <selection activeCell="Z6" sqref="Z6"/>
    </sheetView>
  </sheetViews>
  <sheetFormatPr defaultColWidth="11.421875" defaultRowHeight="12.75"/>
  <cols>
    <col min="1" max="1" width="5.421875" style="9" customWidth="1"/>
    <col min="2" max="2" width="16.8515625" style="0" customWidth="1"/>
    <col min="3" max="3" width="26.140625" style="0" customWidth="1"/>
    <col min="4" max="5" width="11.421875" style="9" customWidth="1"/>
    <col min="6" max="7" width="9.00390625" style="9" customWidth="1"/>
    <col min="8" max="10" width="8.28125" style="9" customWidth="1"/>
  </cols>
  <sheetData>
    <row r="1" spans="1:10" s="50" customFormat="1" ht="30" customHeight="1">
      <c r="A1" s="10" t="s">
        <v>184</v>
      </c>
      <c r="B1" s="11"/>
      <c r="C1" s="12" t="s">
        <v>185</v>
      </c>
      <c r="D1" s="13"/>
      <c r="E1" s="13"/>
      <c r="F1" s="13"/>
      <c r="G1" s="14"/>
      <c r="H1" s="13"/>
      <c r="I1" s="16"/>
      <c r="J1" s="16"/>
    </row>
    <row r="2" spans="1:10" s="50" customFormat="1" ht="19.5" customHeight="1">
      <c r="A2" s="22" t="s">
        <v>27</v>
      </c>
      <c r="B2" s="23"/>
      <c r="C2" s="23"/>
      <c r="D2" s="16"/>
      <c r="E2" s="16"/>
      <c r="F2" s="24" t="s">
        <v>28</v>
      </c>
      <c r="G2" s="24"/>
      <c r="H2" s="24"/>
      <c r="I2" s="24" t="s">
        <v>29</v>
      </c>
      <c r="J2" s="24"/>
    </row>
    <row r="3" spans="1:10" s="51" customFormat="1" ht="31.5" customHeight="1">
      <c r="A3" s="30" t="s">
        <v>4</v>
      </c>
      <c r="B3" s="30" t="s">
        <v>33</v>
      </c>
      <c r="C3" s="30" t="s">
        <v>34</v>
      </c>
      <c r="D3" s="31" t="s">
        <v>35</v>
      </c>
      <c r="E3" s="31" t="s">
        <v>36</v>
      </c>
      <c r="F3" s="32" t="s">
        <v>37</v>
      </c>
      <c r="G3" s="32" t="s">
        <v>38</v>
      </c>
      <c r="H3" s="32" t="s">
        <v>39</v>
      </c>
      <c r="I3" s="33" t="s">
        <v>40</v>
      </c>
      <c r="J3" s="33" t="s">
        <v>41</v>
      </c>
    </row>
    <row r="4" spans="1:10" s="43" customFormat="1" ht="12.75">
      <c r="A4" s="38">
        <v>8</v>
      </c>
      <c r="B4" s="39" t="s">
        <v>172</v>
      </c>
      <c r="C4" s="47" t="s">
        <v>186</v>
      </c>
      <c r="D4" s="48">
        <v>2004</v>
      </c>
      <c r="E4" s="48">
        <v>66740649</v>
      </c>
      <c r="F4" s="40">
        <v>231</v>
      </c>
      <c r="G4" s="40">
        <v>252</v>
      </c>
      <c r="H4" s="41">
        <f>F4+G4</f>
        <v>483</v>
      </c>
      <c r="I4" s="38"/>
      <c r="J4" s="38"/>
    </row>
    <row r="5" spans="1:10" s="43" customFormat="1" ht="12.75">
      <c r="A5" s="38">
        <v>8</v>
      </c>
      <c r="B5" s="39" t="s">
        <v>172</v>
      </c>
      <c r="C5" s="47" t="s">
        <v>187</v>
      </c>
      <c r="D5" s="48">
        <v>2004</v>
      </c>
      <c r="E5" s="48">
        <v>66738059</v>
      </c>
      <c r="F5" s="40">
        <v>264</v>
      </c>
      <c r="G5" s="40">
        <v>270</v>
      </c>
      <c r="H5" s="41">
        <f>F5+G5</f>
        <v>534</v>
      </c>
      <c r="I5" s="38"/>
      <c r="J5" s="38"/>
    </row>
    <row r="6" spans="1:10" s="43" customFormat="1" ht="12.75">
      <c r="A6" s="38">
        <v>8</v>
      </c>
      <c r="B6" s="39" t="s">
        <v>172</v>
      </c>
      <c r="C6" s="47" t="s">
        <v>188</v>
      </c>
      <c r="D6" s="48">
        <v>2003</v>
      </c>
      <c r="E6" s="48">
        <v>66737186</v>
      </c>
      <c r="F6" s="40">
        <v>282</v>
      </c>
      <c r="G6" s="40">
        <v>280</v>
      </c>
      <c r="H6" s="41">
        <f>F6+G6</f>
        <v>562</v>
      </c>
      <c r="I6" s="38"/>
      <c r="J6" s="38"/>
    </row>
    <row r="7" spans="1:10" s="43" customFormat="1" ht="12.75">
      <c r="A7" s="38">
        <v>8</v>
      </c>
      <c r="B7" s="39" t="s">
        <v>63</v>
      </c>
      <c r="C7" s="47" t="s">
        <v>189</v>
      </c>
      <c r="D7" s="48">
        <v>2003</v>
      </c>
      <c r="E7" s="48">
        <v>66735991</v>
      </c>
      <c r="F7" s="40">
        <v>260</v>
      </c>
      <c r="G7" s="40">
        <v>268</v>
      </c>
      <c r="H7" s="41">
        <f>F7+G7</f>
        <v>528</v>
      </c>
      <c r="I7" s="38"/>
      <c r="J7" s="38"/>
    </row>
    <row r="8" spans="1:10" s="43" customFormat="1" ht="12.75">
      <c r="A8" s="38">
        <v>8</v>
      </c>
      <c r="B8" s="39" t="s">
        <v>63</v>
      </c>
      <c r="C8" s="47" t="s">
        <v>190</v>
      </c>
      <c r="D8" s="48">
        <v>2002</v>
      </c>
      <c r="E8" s="48">
        <v>66739301</v>
      </c>
      <c r="F8" s="40">
        <v>287</v>
      </c>
      <c r="G8" s="40">
        <v>292</v>
      </c>
      <c r="H8" s="41">
        <f>F8+G8</f>
        <v>579</v>
      </c>
      <c r="I8" s="38">
        <v>278</v>
      </c>
      <c r="J8" s="38">
        <v>286</v>
      </c>
    </row>
    <row r="9" spans="1:10" s="43" customFormat="1" ht="12.75">
      <c r="A9" s="38">
        <v>8</v>
      </c>
      <c r="B9" s="39" t="s">
        <v>63</v>
      </c>
      <c r="C9" s="47" t="s">
        <v>191</v>
      </c>
      <c r="D9" s="48">
        <v>2002</v>
      </c>
      <c r="E9" s="48">
        <v>66741450</v>
      </c>
      <c r="F9" s="40">
        <v>255</v>
      </c>
      <c r="G9" s="40">
        <v>256</v>
      </c>
      <c r="H9" s="41">
        <f>F9+G9</f>
        <v>511</v>
      </c>
      <c r="I9" s="38"/>
      <c r="J9" s="38"/>
    </row>
    <row r="10" spans="1:10" s="43" customFormat="1" ht="12.75">
      <c r="A10" s="38">
        <v>8</v>
      </c>
      <c r="B10" s="39" t="s">
        <v>63</v>
      </c>
      <c r="C10" s="47" t="s">
        <v>192</v>
      </c>
      <c r="D10" s="48">
        <v>2003</v>
      </c>
      <c r="E10" s="48">
        <v>66739707</v>
      </c>
      <c r="F10" s="40">
        <v>277</v>
      </c>
      <c r="G10" s="40">
        <v>286</v>
      </c>
      <c r="H10" s="41">
        <f>F10+G10</f>
        <v>563</v>
      </c>
      <c r="I10" s="38"/>
      <c r="J10" s="38"/>
    </row>
    <row r="11" spans="1:10" s="43" customFormat="1" ht="12.75">
      <c r="A11" s="38">
        <v>8</v>
      </c>
      <c r="B11" s="39" t="s">
        <v>63</v>
      </c>
      <c r="C11" s="47" t="s">
        <v>193</v>
      </c>
      <c r="D11" s="48">
        <v>2002</v>
      </c>
      <c r="E11" s="48">
        <v>66736074</v>
      </c>
      <c r="F11" s="40">
        <v>289</v>
      </c>
      <c r="G11" s="40">
        <v>293</v>
      </c>
      <c r="H11" s="41">
        <f>F11+G11</f>
        <v>582</v>
      </c>
      <c r="I11" s="38">
        <v>291</v>
      </c>
      <c r="J11" s="38">
        <v>290</v>
      </c>
    </row>
    <row r="12" spans="1:10" s="43" customFormat="1" ht="12.75">
      <c r="A12" s="38">
        <v>8</v>
      </c>
      <c r="B12" s="39" t="s">
        <v>54</v>
      </c>
      <c r="C12" s="47" t="s">
        <v>194</v>
      </c>
      <c r="D12" s="48">
        <v>2003</v>
      </c>
      <c r="E12" s="48">
        <v>66739808</v>
      </c>
      <c r="F12" s="40">
        <v>268</v>
      </c>
      <c r="G12" s="40">
        <v>269</v>
      </c>
      <c r="H12" s="41">
        <f>F12+G12</f>
        <v>537</v>
      </c>
      <c r="I12" s="38"/>
      <c r="J12" s="38"/>
    </row>
    <row r="13" spans="1:10" s="43" customFormat="1" ht="12.75">
      <c r="A13" s="38">
        <v>8</v>
      </c>
      <c r="B13" s="39" t="s">
        <v>54</v>
      </c>
      <c r="C13" s="47" t="s">
        <v>195</v>
      </c>
      <c r="D13" s="48">
        <v>2005</v>
      </c>
      <c r="E13" s="48">
        <v>66741452</v>
      </c>
      <c r="F13" s="40">
        <v>225</v>
      </c>
      <c r="G13" s="40">
        <v>238</v>
      </c>
      <c r="H13" s="41">
        <f>F13+G13</f>
        <v>463</v>
      </c>
      <c r="I13" s="38"/>
      <c r="J13" s="38"/>
    </row>
    <row r="14" spans="1:10" s="43" customFormat="1" ht="12.75">
      <c r="A14" s="38">
        <v>8</v>
      </c>
      <c r="B14" s="39" t="s">
        <v>54</v>
      </c>
      <c r="C14" s="47" t="s">
        <v>196</v>
      </c>
      <c r="D14" s="48">
        <v>2003</v>
      </c>
      <c r="E14" s="48">
        <v>4726766</v>
      </c>
      <c r="F14" s="40">
        <v>281</v>
      </c>
      <c r="G14" s="40">
        <v>283</v>
      </c>
      <c r="H14" s="41">
        <f>F14+G14</f>
        <v>564</v>
      </c>
      <c r="I14" s="38"/>
      <c r="J14" s="38"/>
    </row>
    <row r="15" spans="1:10" s="43" customFormat="1" ht="12.75">
      <c r="A15" s="38">
        <v>8</v>
      </c>
      <c r="B15" s="39" t="s">
        <v>54</v>
      </c>
      <c r="C15" s="47" t="s">
        <v>197</v>
      </c>
      <c r="D15" s="48">
        <v>2003</v>
      </c>
      <c r="E15" s="48">
        <v>66734740</v>
      </c>
      <c r="F15" s="40">
        <v>286</v>
      </c>
      <c r="G15" s="40">
        <v>282</v>
      </c>
      <c r="H15" s="41">
        <f>F15+G15</f>
        <v>568</v>
      </c>
      <c r="I15" s="38"/>
      <c r="J15" s="38"/>
    </row>
    <row r="16" spans="1:10" s="43" customFormat="1" ht="12.75">
      <c r="A16" s="38">
        <v>8</v>
      </c>
      <c r="B16" s="39" t="s">
        <v>54</v>
      </c>
      <c r="C16" s="47" t="s">
        <v>198</v>
      </c>
      <c r="D16" s="48">
        <v>2005</v>
      </c>
      <c r="E16" s="48">
        <v>66739693</v>
      </c>
      <c r="F16" s="40">
        <v>241</v>
      </c>
      <c r="G16" s="40">
        <v>245</v>
      </c>
      <c r="H16" s="41">
        <f>F16+G16</f>
        <v>486</v>
      </c>
      <c r="I16" s="38"/>
      <c r="J16" s="38"/>
    </row>
    <row r="17" spans="1:10" s="43" customFormat="1" ht="12.75">
      <c r="A17" s="38">
        <v>8</v>
      </c>
      <c r="D17" s="38"/>
      <c r="E17" s="38"/>
      <c r="F17" s="38"/>
      <c r="G17" s="38"/>
      <c r="H17" s="41">
        <f>F17+G17</f>
        <v>0</v>
      </c>
      <c r="I17" s="38"/>
      <c r="J17" s="38"/>
    </row>
    <row r="18" spans="1:10" s="43" customFormat="1" ht="12.75">
      <c r="A18" s="38"/>
      <c r="D18" s="38"/>
      <c r="E18" s="38"/>
      <c r="F18" s="38"/>
      <c r="G18" s="38"/>
      <c r="H18" s="41">
        <f>F18+G18</f>
        <v>0</v>
      </c>
      <c r="I18" s="38"/>
      <c r="J18" s="38"/>
    </row>
    <row r="19" spans="1:10" s="43" customFormat="1" ht="12.75">
      <c r="A19" s="38"/>
      <c r="D19" s="38"/>
      <c r="E19" s="38"/>
      <c r="F19" s="38"/>
      <c r="G19" s="38"/>
      <c r="H19" s="41">
        <f>F19+G19</f>
        <v>0</v>
      </c>
      <c r="I19" s="38"/>
      <c r="J19" s="38"/>
    </row>
    <row r="20" spans="1:10" s="43" customFormat="1" ht="12.75">
      <c r="A20" s="38"/>
      <c r="D20" s="38"/>
      <c r="E20" s="38"/>
      <c r="F20" s="38"/>
      <c r="G20" s="38"/>
      <c r="H20" s="41">
        <f>F20+G20</f>
        <v>0</v>
      </c>
      <c r="I20" s="38"/>
      <c r="J20" s="38"/>
    </row>
    <row r="21" spans="1:10" s="43" customFormat="1" ht="12.75">
      <c r="A21" s="38"/>
      <c r="D21" s="38"/>
      <c r="E21" s="38"/>
      <c r="F21" s="38"/>
      <c r="G21" s="38"/>
      <c r="H21" s="41">
        <f>F21+G21</f>
        <v>0</v>
      </c>
      <c r="I21" s="38"/>
      <c r="J21" s="38"/>
    </row>
    <row r="22" spans="1:10" s="43" customFormat="1" ht="12.75">
      <c r="A22" s="38"/>
      <c r="D22" s="38"/>
      <c r="E22" s="38"/>
      <c r="F22" s="38"/>
      <c r="G22" s="38"/>
      <c r="H22" s="41">
        <f>F22+G22</f>
        <v>0</v>
      </c>
      <c r="I22" s="38"/>
      <c r="J22" s="38"/>
    </row>
    <row r="23" spans="1:10" s="43" customFormat="1" ht="12.75">
      <c r="A23" s="38"/>
      <c r="D23" s="38"/>
      <c r="E23" s="38"/>
      <c r="F23" s="38"/>
      <c r="G23" s="38"/>
      <c r="H23" s="41">
        <f>F23+G23</f>
        <v>0</v>
      </c>
      <c r="I23" s="38"/>
      <c r="J23" s="38"/>
    </row>
    <row r="24" spans="1:10" s="43" customFormat="1" ht="12.75">
      <c r="A24" s="38"/>
      <c r="D24" s="38"/>
      <c r="E24" s="38"/>
      <c r="F24" s="38"/>
      <c r="G24" s="38"/>
      <c r="H24" s="41">
        <f>F24+G24</f>
        <v>0</v>
      </c>
      <c r="I24" s="38"/>
      <c r="J24" s="38"/>
    </row>
    <row r="25" spans="1:10" s="43" customFormat="1" ht="12.75">
      <c r="A25" s="38"/>
      <c r="D25" s="38"/>
      <c r="E25" s="38"/>
      <c r="F25" s="38"/>
      <c r="G25" s="38"/>
      <c r="H25" s="41">
        <f>F25+G25</f>
        <v>0</v>
      </c>
      <c r="I25" s="38"/>
      <c r="J25" s="38"/>
    </row>
    <row r="26" spans="1:10" s="43" customFormat="1" ht="12.75">
      <c r="A26" s="38"/>
      <c r="D26" s="38"/>
      <c r="E26" s="38"/>
      <c r="F26" s="38"/>
      <c r="G26" s="38"/>
      <c r="H26" s="41">
        <f>F26+G26</f>
        <v>0</v>
      </c>
      <c r="I26" s="38"/>
      <c r="J26" s="38"/>
    </row>
    <row r="27" spans="1:10" s="43" customFormat="1" ht="12.75">
      <c r="A27" s="38"/>
      <c r="D27" s="38"/>
      <c r="E27" s="38"/>
      <c r="F27" s="38"/>
      <c r="G27" s="38"/>
      <c r="H27" s="41">
        <f>F27+G27</f>
        <v>0</v>
      </c>
      <c r="I27" s="38"/>
      <c r="J27" s="38"/>
    </row>
    <row r="28" spans="1:10" s="43" customFormat="1" ht="12.75">
      <c r="A28" s="38"/>
      <c r="D28" s="38"/>
      <c r="E28" s="38"/>
      <c r="F28" s="38"/>
      <c r="G28" s="38"/>
      <c r="H28" s="41">
        <f>F28+G28</f>
        <v>0</v>
      </c>
      <c r="I28" s="38"/>
      <c r="J28" s="38"/>
    </row>
    <row r="29" spans="1:10" s="43" customFormat="1" ht="12.75">
      <c r="A29" s="38"/>
      <c r="D29" s="38"/>
      <c r="E29" s="38"/>
      <c r="F29" s="38"/>
      <c r="G29" s="38"/>
      <c r="H29" s="41">
        <f>F29+G29</f>
        <v>0</v>
      </c>
      <c r="I29" s="38"/>
      <c r="J29" s="38"/>
    </row>
    <row r="30" spans="1:10" s="43" customFormat="1" ht="12.75">
      <c r="A30" s="38"/>
      <c r="D30" s="38"/>
      <c r="E30" s="38"/>
      <c r="F30" s="38"/>
      <c r="G30" s="38"/>
      <c r="H30" s="41">
        <f>F30+G30</f>
        <v>0</v>
      </c>
      <c r="I30" s="38"/>
      <c r="J30" s="38"/>
    </row>
    <row r="31" spans="1:10" s="43" customFormat="1" ht="12.75">
      <c r="A31" s="38"/>
      <c r="D31" s="38"/>
      <c r="E31" s="38"/>
      <c r="F31" s="38"/>
      <c r="G31" s="38"/>
      <c r="H31" s="41">
        <f>F31+G31</f>
        <v>0</v>
      </c>
      <c r="I31" s="38"/>
      <c r="J31" s="38"/>
    </row>
    <row r="32" spans="1:10" s="43" customFormat="1" ht="12.75">
      <c r="A32" s="38"/>
      <c r="D32" s="38"/>
      <c r="E32" s="38"/>
      <c r="F32" s="38"/>
      <c r="G32" s="38"/>
      <c r="H32" s="41">
        <f>F32+G32</f>
        <v>0</v>
      </c>
      <c r="I32" s="38"/>
      <c r="J32" s="38"/>
    </row>
    <row r="33" spans="1:10" s="43" customFormat="1" ht="12.75">
      <c r="A33" s="38"/>
      <c r="D33" s="38"/>
      <c r="E33" s="38"/>
      <c r="F33" s="38"/>
      <c r="G33" s="38"/>
      <c r="H33" s="41">
        <f>F33+G33</f>
        <v>0</v>
      </c>
      <c r="I33" s="38"/>
      <c r="J33" s="38"/>
    </row>
    <row r="34" spans="1:10" s="43" customFormat="1" ht="12.75">
      <c r="A34" s="38"/>
      <c r="D34" s="38"/>
      <c r="E34" s="38"/>
      <c r="F34" s="38"/>
      <c r="G34" s="38"/>
      <c r="H34" s="41">
        <f>F34+G34</f>
        <v>0</v>
      </c>
      <c r="I34" s="38"/>
      <c r="J34" s="38"/>
    </row>
    <row r="35" spans="1:10" s="43" customFormat="1" ht="12.75">
      <c r="A35" s="38"/>
      <c r="D35" s="38"/>
      <c r="E35" s="38"/>
      <c r="F35" s="38"/>
      <c r="G35" s="38"/>
      <c r="H35" s="41">
        <f>F35+G35</f>
        <v>0</v>
      </c>
      <c r="I35" s="38"/>
      <c r="J35" s="38"/>
    </row>
    <row r="36" spans="1:10" s="43" customFormat="1" ht="12.75">
      <c r="A36" s="38"/>
      <c r="D36" s="38"/>
      <c r="E36" s="38"/>
      <c r="F36" s="38"/>
      <c r="G36" s="38"/>
      <c r="H36" s="41">
        <f>F36+G36</f>
        <v>0</v>
      </c>
      <c r="I36" s="38"/>
      <c r="J36" s="38"/>
    </row>
    <row r="37" spans="1:10" s="43" customFormat="1" ht="12.75">
      <c r="A37" s="38"/>
      <c r="D37" s="38"/>
      <c r="E37" s="38"/>
      <c r="F37" s="38"/>
      <c r="G37" s="38"/>
      <c r="H37" s="41">
        <f>F37+G37</f>
        <v>0</v>
      </c>
      <c r="I37" s="38"/>
      <c r="J37" s="38"/>
    </row>
    <row r="38" spans="1:10" s="43" customFormat="1" ht="12.75">
      <c r="A38" s="38"/>
      <c r="D38" s="38"/>
      <c r="E38" s="38"/>
      <c r="F38" s="38"/>
      <c r="G38" s="38"/>
      <c r="H38" s="41">
        <f>F38+G38</f>
        <v>0</v>
      </c>
      <c r="I38" s="38"/>
      <c r="J38" s="38"/>
    </row>
    <row r="39" spans="1:10" s="43" customFormat="1" ht="12.75">
      <c r="A39" s="38"/>
      <c r="D39" s="38"/>
      <c r="E39" s="38"/>
      <c r="F39" s="38"/>
      <c r="G39" s="38"/>
      <c r="H39" s="41">
        <f>F39+G39</f>
        <v>0</v>
      </c>
      <c r="I39" s="38"/>
      <c r="J39" s="38"/>
    </row>
    <row r="40" spans="1:10" s="43" customFormat="1" ht="12.75">
      <c r="A40" s="38"/>
      <c r="D40" s="38"/>
      <c r="E40" s="38"/>
      <c r="F40" s="38"/>
      <c r="G40" s="38"/>
      <c r="H40" s="41">
        <f>F40+G40</f>
        <v>0</v>
      </c>
      <c r="I40" s="38"/>
      <c r="J40" s="38"/>
    </row>
    <row r="41" spans="1:10" s="43" customFormat="1" ht="12.75">
      <c r="A41" s="38"/>
      <c r="D41" s="38"/>
      <c r="E41" s="38"/>
      <c r="F41" s="38"/>
      <c r="G41" s="38"/>
      <c r="H41" s="41">
        <f>F41+G41</f>
        <v>0</v>
      </c>
      <c r="I41" s="38"/>
      <c r="J41" s="38"/>
    </row>
    <row r="42" spans="1:10" s="43" customFormat="1" ht="12.75">
      <c r="A42" s="38"/>
      <c r="D42" s="38"/>
      <c r="E42" s="38"/>
      <c r="F42" s="38"/>
      <c r="G42" s="38"/>
      <c r="H42" s="41">
        <f>F42+G42</f>
        <v>0</v>
      </c>
      <c r="I42" s="38"/>
      <c r="J42" s="38"/>
    </row>
    <row r="43" spans="1:10" s="43" customFormat="1" ht="12.75">
      <c r="A43" s="38"/>
      <c r="D43" s="38"/>
      <c r="E43" s="38"/>
      <c r="F43" s="38"/>
      <c r="G43" s="38"/>
      <c r="H43" s="41">
        <f>F43+G43</f>
        <v>0</v>
      </c>
      <c r="I43" s="38"/>
      <c r="J43" s="38"/>
    </row>
    <row r="44" spans="1:10" s="43" customFormat="1" ht="12.75">
      <c r="A44" s="38"/>
      <c r="D44" s="38"/>
      <c r="E44" s="38"/>
      <c r="F44" s="38"/>
      <c r="G44" s="38"/>
      <c r="H44" s="41">
        <f>F44+G44</f>
        <v>0</v>
      </c>
      <c r="I44" s="38"/>
      <c r="J44" s="38"/>
    </row>
    <row r="45" spans="1:10" s="43" customFormat="1" ht="12.75">
      <c r="A45" s="38"/>
      <c r="D45" s="38"/>
      <c r="E45" s="38"/>
      <c r="F45" s="38"/>
      <c r="G45" s="38"/>
      <c r="H45" s="41">
        <f>F45+G45</f>
        <v>0</v>
      </c>
      <c r="I45" s="38"/>
      <c r="J45" s="38"/>
    </row>
    <row r="46" spans="1:10" s="43" customFormat="1" ht="12.75">
      <c r="A46" s="38"/>
      <c r="D46" s="38"/>
      <c r="E46" s="38"/>
      <c r="F46" s="38"/>
      <c r="G46" s="38"/>
      <c r="H46" s="41">
        <f>F46+G46</f>
        <v>0</v>
      </c>
      <c r="I46" s="38"/>
      <c r="J46" s="38"/>
    </row>
    <row r="47" spans="1:10" s="43" customFormat="1" ht="12.75">
      <c r="A47" s="38"/>
      <c r="D47" s="38"/>
      <c r="E47" s="38"/>
      <c r="F47" s="38"/>
      <c r="G47" s="38"/>
      <c r="H47" s="41">
        <f>F47+G47</f>
        <v>0</v>
      </c>
      <c r="I47" s="38"/>
      <c r="J47" s="38"/>
    </row>
    <row r="48" spans="1:10" s="43" customFormat="1" ht="12.75">
      <c r="A48" s="38"/>
      <c r="D48" s="38"/>
      <c r="E48" s="38"/>
      <c r="F48" s="38"/>
      <c r="G48" s="38"/>
      <c r="H48" s="41">
        <f>F48+G48</f>
        <v>0</v>
      </c>
      <c r="I48" s="38"/>
      <c r="J48" s="38"/>
    </row>
    <row r="49" spans="1:10" s="43" customFormat="1" ht="12.75">
      <c r="A49" s="38"/>
      <c r="D49" s="38"/>
      <c r="E49" s="38"/>
      <c r="F49" s="38"/>
      <c r="G49" s="38"/>
      <c r="H49" s="41">
        <f>F49+G49</f>
        <v>0</v>
      </c>
      <c r="I49" s="38"/>
      <c r="J49" s="38"/>
    </row>
    <row r="50" spans="1:10" s="43" customFormat="1" ht="12.75">
      <c r="A50" s="38"/>
      <c r="D50" s="38"/>
      <c r="E50" s="38"/>
      <c r="F50" s="38"/>
      <c r="G50" s="38"/>
      <c r="H50" s="41">
        <f>F50+G50</f>
        <v>0</v>
      </c>
      <c r="I50" s="38"/>
      <c r="J50" s="38"/>
    </row>
    <row r="51" spans="1:10" s="43" customFormat="1" ht="12.75">
      <c r="A51" s="38"/>
      <c r="D51" s="38"/>
      <c r="E51" s="38"/>
      <c r="F51" s="38"/>
      <c r="G51" s="38"/>
      <c r="H51" s="41">
        <f>F51+G51</f>
        <v>0</v>
      </c>
      <c r="I51" s="38"/>
      <c r="J51" s="38"/>
    </row>
    <row r="52" spans="1:10" s="43" customFormat="1" ht="12.75">
      <c r="A52" s="38"/>
      <c r="D52" s="38"/>
      <c r="E52" s="38"/>
      <c r="F52" s="38"/>
      <c r="G52" s="38"/>
      <c r="H52" s="41">
        <f>F52+G52</f>
        <v>0</v>
      </c>
      <c r="I52" s="38"/>
      <c r="J52" s="38"/>
    </row>
    <row r="53" spans="1:10" s="43" customFormat="1" ht="12.75">
      <c r="A53" s="38"/>
      <c r="D53" s="38"/>
      <c r="E53" s="38"/>
      <c r="F53" s="38"/>
      <c r="G53" s="38"/>
      <c r="H53" s="41">
        <f>F53+G53</f>
        <v>0</v>
      </c>
      <c r="I53" s="38"/>
      <c r="J53" s="38"/>
    </row>
    <row r="54" spans="1:10" s="43" customFormat="1" ht="12.75">
      <c r="A54" s="38"/>
      <c r="D54" s="38"/>
      <c r="E54" s="38"/>
      <c r="F54" s="38"/>
      <c r="G54" s="38"/>
      <c r="H54" s="41">
        <f>F54+G54</f>
        <v>0</v>
      </c>
      <c r="I54" s="38"/>
      <c r="J54" s="38"/>
    </row>
    <row r="55" spans="1:10" s="43" customFormat="1" ht="12.75">
      <c r="A55" s="38"/>
      <c r="D55" s="38"/>
      <c r="E55" s="38"/>
      <c r="F55" s="38"/>
      <c r="G55" s="38"/>
      <c r="H55" s="41">
        <f>F55+G55</f>
        <v>0</v>
      </c>
      <c r="I55" s="38"/>
      <c r="J55" s="38"/>
    </row>
    <row r="56" spans="1:10" s="43" customFormat="1" ht="12.75">
      <c r="A56" s="38"/>
      <c r="D56" s="38"/>
      <c r="E56" s="38"/>
      <c r="F56" s="38"/>
      <c r="G56" s="38"/>
      <c r="H56" s="41">
        <f>F56+G56</f>
        <v>0</v>
      </c>
      <c r="I56" s="38"/>
      <c r="J56" s="38"/>
    </row>
    <row r="57" spans="1:10" s="43" customFormat="1" ht="12.75">
      <c r="A57" s="38"/>
      <c r="D57" s="38"/>
      <c r="E57" s="38"/>
      <c r="F57" s="38"/>
      <c r="G57" s="38"/>
      <c r="H57" s="41">
        <f>F57+G57</f>
        <v>0</v>
      </c>
      <c r="I57" s="38"/>
      <c r="J57" s="38"/>
    </row>
    <row r="58" spans="1:10" s="43" customFormat="1" ht="12.75">
      <c r="A58" s="38"/>
      <c r="D58" s="38"/>
      <c r="E58" s="38"/>
      <c r="F58" s="38"/>
      <c r="G58" s="38"/>
      <c r="H58" s="41">
        <f>F58+G58</f>
        <v>0</v>
      </c>
      <c r="I58" s="38"/>
      <c r="J58" s="38"/>
    </row>
    <row r="59" spans="1:10" s="43" customFormat="1" ht="12.75">
      <c r="A59" s="38"/>
      <c r="D59" s="38"/>
      <c r="E59" s="38"/>
      <c r="F59" s="38"/>
      <c r="G59" s="38"/>
      <c r="H59" s="41">
        <f>F59+G59</f>
        <v>0</v>
      </c>
      <c r="I59" s="38"/>
      <c r="J59" s="38"/>
    </row>
    <row r="60" spans="1:10" s="43" customFormat="1" ht="12.75">
      <c r="A60" s="38"/>
      <c r="D60" s="38"/>
      <c r="E60" s="38"/>
      <c r="F60" s="38"/>
      <c r="G60" s="38"/>
      <c r="H60" s="41">
        <f>F60+G60</f>
        <v>0</v>
      </c>
      <c r="I60" s="38"/>
      <c r="J60" s="38"/>
    </row>
    <row r="61" spans="1:10" s="43" customFormat="1" ht="12.75">
      <c r="A61" s="38"/>
      <c r="D61" s="38"/>
      <c r="E61" s="38"/>
      <c r="F61" s="38"/>
      <c r="G61" s="38"/>
      <c r="H61" s="41">
        <f>F61+G61</f>
        <v>0</v>
      </c>
      <c r="I61" s="38"/>
      <c r="J61" s="38"/>
    </row>
    <row r="62" spans="1:10" s="43" customFormat="1" ht="12.75">
      <c r="A62" s="38"/>
      <c r="D62" s="38"/>
      <c r="E62" s="38"/>
      <c r="F62" s="38"/>
      <c r="G62" s="38"/>
      <c r="H62" s="41">
        <f>F62+G62</f>
        <v>0</v>
      </c>
      <c r="I62" s="38"/>
      <c r="J62" s="38"/>
    </row>
    <row r="63" spans="1:10" s="43" customFormat="1" ht="12.75">
      <c r="A63" s="38"/>
      <c r="D63" s="38"/>
      <c r="E63" s="38"/>
      <c r="F63" s="38"/>
      <c r="G63" s="38"/>
      <c r="H63" s="41">
        <f>F63+G63</f>
        <v>0</v>
      </c>
      <c r="I63" s="38"/>
      <c r="J63" s="38"/>
    </row>
    <row r="64" spans="1:10" s="43" customFormat="1" ht="12.75">
      <c r="A64" s="38"/>
      <c r="D64" s="38"/>
      <c r="E64" s="38"/>
      <c r="F64" s="38"/>
      <c r="G64" s="38"/>
      <c r="H64" s="41">
        <f>F64+G64</f>
        <v>0</v>
      </c>
      <c r="I64" s="38"/>
      <c r="J64" s="38"/>
    </row>
    <row r="65" spans="1:10" s="43" customFormat="1" ht="12.75">
      <c r="A65" s="38"/>
      <c r="D65" s="38"/>
      <c r="E65" s="38"/>
      <c r="F65" s="38"/>
      <c r="G65" s="38"/>
      <c r="H65" s="41">
        <f>F65+G65</f>
        <v>0</v>
      </c>
      <c r="I65" s="38"/>
      <c r="J65" s="38"/>
    </row>
    <row r="66" spans="1:10" s="43" customFormat="1" ht="12.75">
      <c r="A66" s="38"/>
      <c r="D66" s="38"/>
      <c r="E66" s="38"/>
      <c r="F66" s="38"/>
      <c r="G66" s="38"/>
      <c r="H66" s="41">
        <f>F66+G66</f>
        <v>0</v>
      </c>
      <c r="I66" s="38"/>
      <c r="J66" s="38"/>
    </row>
    <row r="67" spans="1:10" s="43" customFormat="1" ht="12.75">
      <c r="A67" s="38"/>
      <c r="D67" s="38"/>
      <c r="E67" s="38"/>
      <c r="F67" s="38"/>
      <c r="G67" s="38"/>
      <c r="H67" s="41">
        <f>F67+G67</f>
        <v>0</v>
      </c>
      <c r="I67" s="38"/>
      <c r="J67" s="38"/>
    </row>
    <row r="68" spans="1:10" s="43" customFormat="1" ht="12.75">
      <c r="A68" s="38"/>
      <c r="D68" s="38"/>
      <c r="E68" s="38"/>
      <c r="F68" s="38"/>
      <c r="G68" s="38"/>
      <c r="H68" s="41">
        <f>F68+G68</f>
        <v>0</v>
      </c>
      <c r="I68" s="38"/>
      <c r="J68" s="38"/>
    </row>
    <row r="69" spans="1:10" s="43" customFormat="1" ht="12.75">
      <c r="A69" s="38"/>
      <c r="D69" s="38"/>
      <c r="E69" s="38"/>
      <c r="F69" s="38"/>
      <c r="G69" s="38"/>
      <c r="H69" s="41">
        <f>F69+G69</f>
        <v>0</v>
      </c>
      <c r="I69" s="38"/>
      <c r="J69" s="38"/>
    </row>
    <row r="70" spans="1:10" s="43" customFormat="1" ht="12.75">
      <c r="A70" s="38"/>
      <c r="D70" s="38"/>
      <c r="E70" s="38"/>
      <c r="F70" s="38"/>
      <c r="G70" s="38"/>
      <c r="H70" s="41">
        <f>F70+G70</f>
        <v>0</v>
      </c>
      <c r="I70" s="38"/>
      <c r="J70" s="38"/>
    </row>
    <row r="71" spans="1:10" s="43" customFormat="1" ht="12.75">
      <c r="A71" s="38"/>
      <c r="D71" s="38"/>
      <c r="E71" s="38"/>
      <c r="F71" s="38"/>
      <c r="G71" s="38"/>
      <c r="H71" s="38"/>
      <c r="I71" s="38"/>
      <c r="J71" s="38"/>
    </row>
    <row r="72" spans="1:10" s="43" customFormat="1" ht="12.75">
      <c r="A72" s="38"/>
      <c r="D72" s="38"/>
      <c r="E72" s="38"/>
      <c r="F72" s="38"/>
      <c r="G72" s="38"/>
      <c r="H72" s="38"/>
      <c r="I72" s="38"/>
      <c r="J72" s="38"/>
    </row>
    <row r="73" spans="1:10" s="43" customFormat="1" ht="12.75">
      <c r="A73" s="38"/>
      <c r="D73" s="38"/>
      <c r="E73" s="38"/>
      <c r="F73" s="38"/>
      <c r="G73" s="38"/>
      <c r="H73" s="38"/>
      <c r="I73" s="38"/>
      <c r="J73" s="38"/>
    </row>
    <row r="74" spans="1:10" s="43" customFormat="1" ht="12.75">
      <c r="A74" s="38"/>
      <c r="D74" s="38"/>
      <c r="E74" s="38"/>
      <c r="F74" s="38"/>
      <c r="G74" s="38"/>
      <c r="H74" s="38"/>
      <c r="I74" s="38"/>
      <c r="J74" s="38"/>
    </row>
    <row r="75" spans="1:10" s="43" customFormat="1" ht="12.75">
      <c r="A75" s="38"/>
      <c r="D75" s="38"/>
      <c r="E75" s="38"/>
      <c r="F75" s="38"/>
      <c r="G75" s="38"/>
      <c r="H75" s="38"/>
      <c r="I75" s="38"/>
      <c r="J75" s="38"/>
    </row>
    <row r="76" spans="1:10" s="43" customFormat="1" ht="12.75">
      <c r="A76" s="38"/>
      <c r="D76" s="38"/>
      <c r="E76" s="38"/>
      <c r="F76" s="38"/>
      <c r="G76" s="38"/>
      <c r="H76" s="38"/>
      <c r="I76" s="38"/>
      <c r="J76" s="38"/>
    </row>
    <row r="77" spans="1:10" s="43" customFormat="1" ht="12.75">
      <c r="A77" s="38"/>
      <c r="D77" s="38"/>
      <c r="E77" s="38"/>
      <c r="F77" s="38"/>
      <c r="G77" s="38"/>
      <c r="H77" s="38"/>
      <c r="I77" s="38"/>
      <c r="J77" s="38"/>
    </row>
    <row r="78" spans="1:10" s="43" customFormat="1" ht="12.75">
      <c r="A78" s="38"/>
      <c r="D78" s="38"/>
      <c r="E78" s="38"/>
      <c r="F78" s="38"/>
      <c r="G78" s="38"/>
      <c r="H78" s="38"/>
      <c r="I78" s="38"/>
      <c r="J78" s="38"/>
    </row>
    <row r="79" spans="1:10" s="43" customFormat="1" ht="12.75">
      <c r="A79" s="38"/>
      <c r="D79" s="38"/>
      <c r="E79" s="38"/>
      <c r="F79" s="38"/>
      <c r="G79" s="38"/>
      <c r="H79" s="38"/>
      <c r="I79" s="38"/>
      <c r="J79" s="38"/>
    </row>
    <row r="80" spans="1:10" s="43" customFormat="1" ht="12.75">
      <c r="A80" s="38"/>
      <c r="D80" s="38"/>
      <c r="E80" s="38"/>
      <c r="F80" s="38"/>
      <c r="G80" s="38"/>
      <c r="H80" s="38"/>
      <c r="I80" s="38"/>
      <c r="J80" s="38"/>
    </row>
    <row r="81" spans="1:10" s="43" customFormat="1" ht="12.75">
      <c r="A81" s="38"/>
      <c r="D81" s="38"/>
      <c r="E81" s="38"/>
      <c r="F81" s="38"/>
      <c r="G81" s="38"/>
      <c r="H81" s="38"/>
      <c r="I81" s="38"/>
      <c r="J81" s="38"/>
    </row>
    <row r="82" spans="1:10" s="43" customFormat="1" ht="12.75">
      <c r="A82" s="38"/>
      <c r="D82" s="38"/>
      <c r="E82" s="38"/>
      <c r="F82" s="38"/>
      <c r="G82" s="38"/>
      <c r="H82" s="38"/>
      <c r="I82" s="38"/>
      <c r="J82" s="38"/>
    </row>
    <row r="83" spans="1:10" s="43" customFormat="1" ht="12.75">
      <c r="A83" s="38"/>
      <c r="D83" s="38"/>
      <c r="E83" s="38"/>
      <c r="F83" s="38"/>
      <c r="G83" s="38"/>
      <c r="H83" s="38"/>
      <c r="I83" s="38"/>
      <c r="J83" s="38"/>
    </row>
    <row r="84" spans="1:10" s="43" customFormat="1" ht="12.75">
      <c r="A84" s="38"/>
      <c r="D84" s="38"/>
      <c r="E84" s="38"/>
      <c r="F84" s="38"/>
      <c r="G84" s="38"/>
      <c r="H84" s="38"/>
      <c r="I84" s="38"/>
      <c r="J84" s="38"/>
    </row>
    <row r="85" spans="1:10" s="43" customFormat="1" ht="12.75">
      <c r="A85" s="38"/>
      <c r="D85" s="38"/>
      <c r="E85" s="38"/>
      <c r="F85" s="38"/>
      <c r="G85" s="38"/>
      <c r="H85" s="38"/>
      <c r="I85" s="38"/>
      <c r="J85" s="38"/>
    </row>
    <row r="86" spans="1:10" s="43" customFormat="1" ht="12.75">
      <c r="A86" s="38"/>
      <c r="D86" s="38"/>
      <c r="E86" s="38"/>
      <c r="F86" s="38"/>
      <c r="G86" s="38"/>
      <c r="H86" s="38"/>
      <c r="I86" s="38"/>
      <c r="J86" s="38"/>
    </row>
    <row r="87" spans="1:10" s="43" customFormat="1" ht="12.75">
      <c r="A87" s="38"/>
      <c r="D87" s="38"/>
      <c r="E87" s="38"/>
      <c r="F87" s="38"/>
      <c r="G87" s="38"/>
      <c r="H87" s="38"/>
      <c r="I87" s="38"/>
      <c r="J87" s="38"/>
    </row>
    <row r="88" spans="1:10" s="43" customFormat="1" ht="12.75">
      <c r="A88" s="38"/>
      <c r="D88" s="38"/>
      <c r="E88" s="38"/>
      <c r="F88" s="38"/>
      <c r="G88" s="38"/>
      <c r="H88" s="38"/>
      <c r="I88" s="38"/>
      <c r="J88" s="38"/>
    </row>
    <row r="89" spans="1:10" s="43" customFormat="1" ht="12.75">
      <c r="A89" s="38"/>
      <c r="D89" s="38"/>
      <c r="E89" s="38"/>
      <c r="F89" s="38"/>
      <c r="G89" s="38"/>
      <c r="H89" s="38"/>
      <c r="I89" s="38"/>
      <c r="J89" s="38"/>
    </row>
    <row r="90" spans="1:10" s="43" customFormat="1" ht="12.75">
      <c r="A90" s="38"/>
      <c r="D90" s="38"/>
      <c r="E90" s="38"/>
      <c r="F90" s="38"/>
      <c r="G90" s="38"/>
      <c r="H90" s="38"/>
      <c r="I90" s="38"/>
      <c r="J90" s="38"/>
    </row>
    <row r="91" spans="1:10" s="43" customFormat="1" ht="12.75">
      <c r="A91" s="38"/>
      <c r="D91" s="38"/>
      <c r="E91" s="38"/>
      <c r="F91" s="38"/>
      <c r="G91" s="38"/>
      <c r="H91" s="38"/>
      <c r="I91" s="38"/>
      <c r="J91" s="38"/>
    </row>
    <row r="92" spans="1:10" s="43" customFormat="1" ht="12.75">
      <c r="A92" s="38"/>
      <c r="D92" s="38"/>
      <c r="E92" s="38"/>
      <c r="F92" s="38"/>
      <c r="G92" s="38"/>
      <c r="H92" s="38"/>
      <c r="I92" s="38"/>
      <c r="J92" s="38"/>
    </row>
    <row r="93" spans="1:10" s="43" customFormat="1" ht="12.75">
      <c r="A93" s="38"/>
      <c r="D93" s="38"/>
      <c r="E93" s="38"/>
      <c r="F93" s="38"/>
      <c r="G93" s="38"/>
      <c r="H93" s="38"/>
      <c r="I93" s="38"/>
      <c r="J93" s="38"/>
    </row>
    <row r="94" spans="1:10" s="43" customFormat="1" ht="12.75">
      <c r="A94" s="38"/>
      <c r="D94" s="38"/>
      <c r="E94" s="38"/>
      <c r="F94" s="38"/>
      <c r="G94" s="38"/>
      <c r="H94" s="38"/>
      <c r="I94" s="38"/>
      <c r="J94" s="38"/>
    </row>
    <row r="95" spans="1:10" s="43" customFormat="1" ht="12.75">
      <c r="A95" s="38"/>
      <c r="D95" s="38"/>
      <c r="E95" s="38"/>
      <c r="F95" s="38"/>
      <c r="G95" s="38"/>
      <c r="H95" s="38"/>
      <c r="I95" s="38"/>
      <c r="J95" s="38"/>
    </row>
    <row r="96" spans="1:10" s="43" customFormat="1" ht="12.75">
      <c r="A96" s="38"/>
      <c r="D96" s="38"/>
      <c r="E96" s="38"/>
      <c r="F96" s="38"/>
      <c r="G96" s="38"/>
      <c r="H96" s="38"/>
      <c r="I96" s="38"/>
      <c r="J96" s="38"/>
    </row>
    <row r="97" spans="1:10" s="43" customFormat="1" ht="12.75">
      <c r="A97" s="38"/>
      <c r="D97" s="38"/>
      <c r="E97" s="38"/>
      <c r="F97" s="38"/>
      <c r="G97" s="38"/>
      <c r="H97" s="38"/>
      <c r="I97" s="38"/>
      <c r="J97" s="38"/>
    </row>
    <row r="98" spans="1:10" s="43" customFormat="1" ht="12.75">
      <c r="A98" s="38"/>
      <c r="D98" s="38"/>
      <c r="E98" s="38"/>
      <c r="F98" s="38"/>
      <c r="G98" s="38"/>
      <c r="H98" s="38"/>
      <c r="I98" s="38"/>
      <c r="J98" s="38"/>
    </row>
    <row r="99" spans="1:10" s="43" customFormat="1" ht="12.75">
      <c r="A99" s="38"/>
      <c r="D99" s="38"/>
      <c r="E99" s="38"/>
      <c r="F99" s="38"/>
      <c r="G99" s="38"/>
      <c r="H99" s="38"/>
      <c r="I99" s="38"/>
      <c r="J99" s="38"/>
    </row>
    <row r="100" spans="1:10" s="43" customFormat="1" ht="12.75">
      <c r="A100" s="38"/>
      <c r="D100" s="38"/>
      <c r="E100" s="38"/>
      <c r="F100" s="38"/>
      <c r="G100" s="38"/>
      <c r="H100" s="38"/>
      <c r="I100" s="38"/>
      <c r="J100" s="38"/>
    </row>
  </sheetData>
  <sheetProtection selectLockedCells="1" selectUnlockedCells="1"/>
  <mergeCells count="2">
    <mergeCell ref="F2:H2"/>
    <mergeCell ref="I2:J2"/>
  </mergeCells>
  <conditionalFormatting sqref="H4:J70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B100"/>
  <sheetViews>
    <sheetView workbookViewId="0" topLeftCell="A1">
      <selection activeCell="L4" sqref="L4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0" style="9" hidden="1" customWidth="1"/>
    <col min="11" max="11" width="3.28125" style="9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1" customFormat="1" ht="30" customHeight="1">
      <c r="A1" s="10" t="s">
        <v>24</v>
      </c>
      <c r="B1" s="11"/>
      <c r="C1" s="12" t="s">
        <v>199</v>
      </c>
      <c r="D1" s="13"/>
      <c r="E1" s="13"/>
      <c r="F1" s="13"/>
      <c r="G1" s="14" t="s">
        <v>26</v>
      </c>
      <c r="H1" s="13"/>
      <c r="I1" s="13"/>
      <c r="J1" s="13"/>
      <c r="K1" s="15"/>
      <c r="L1" s="13"/>
      <c r="M1" s="13"/>
      <c r="N1" s="13"/>
      <c r="O1" s="16"/>
      <c r="P1" s="17"/>
      <c r="Q1" s="18"/>
      <c r="R1" s="19"/>
      <c r="S1" s="12" t="s">
        <v>199</v>
      </c>
      <c r="T1" s="13"/>
      <c r="U1" s="20"/>
      <c r="V1" s="11"/>
      <c r="W1" s="11"/>
      <c r="X1" s="11"/>
      <c r="Y1" s="11"/>
      <c r="Z1" s="13"/>
      <c r="AA1" s="13"/>
      <c r="AB1" s="13"/>
    </row>
    <row r="2" spans="1:28" s="21" customFormat="1" ht="19.5" customHeight="1">
      <c r="A2" s="22" t="s">
        <v>27</v>
      </c>
      <c r="B2" s="23"/>
      <c r="C2" s="23"/>
      <c r="D2" s="16"/>
      <c r="E2" s="16"/>
      <c r="F2" s="24" t="s">
        <v>28</v>
      </c>
      <c r="G2" s="24"/>
      <c r="H2" s="24"/>
      <c r="I2" s="24" t="s">
        <v>29</v>
      </c>
      <c r="J2" s="24"/>
      <c r="K2" s="25"/>
      <c r="L2" s="26" t="s">
        <v>30</v>
      </c>
      <c r="M2" s="26"/>
      <c r="N2" s="26"/>
      <c r="O2" s="26"/>
      <c r="P2" s="26"/>
      <c r="Q2" s="46" t="s">
        <v>31</v>
      </c>
      <c r="R2" s="19"/>
      <c r="S2" s="28" t="s">
        <v>32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0" t="s">
        <v>33</v>
      </c>
      <c r="C3" s="30" t="s">
        <v>34</v>
      </c>
      <c r="D3" s="31" t="s">
        <v>35</v>
      </c>
      <c r="E3" s="31" t="s">
        <v>36</v>
      </c>
      <c r="F3" s="32" t="s">
        <v>37</v>
      </c>
      <c r="G3" s="32" t="s">
        <v>38</v>
      </c>
      <c r="H3" s="32" t="s">
        <v>39</v>
      </c>
      <c r="I3" s="33" t="s">
        <v>40</v>
      </c>
      <c r="J3" s="33" t="s">
        <v>41</v>
      </c>
      <c r="K3" s="34"/>
      <c r="L3" s="35" t="s">
        <v>42</v>
      </c>
      <c r="M3" s="36" t="s">
        <v>43</v>
      </c>
      <c r="N3" s="35" t="s">
        <v>44</v>
      </c>
      <c r="O3" s="36" t="s">
        <v>43</v>
      </c>
      <c r="P3" s="37" t="s">
        <v>45</v>
      </c>
      <c r="Q3" s="46"/>
      <c r="R3" s="19"/>
      <c r="S3" s="30" t="s">
        <v>46</v>
      </c>
      <c r="T3" s="30" t="s">
        <v>4</v>
      </c>
      <c r="U3" s="30" t="s">
        <v>33</v>
      </c>
      <c r="V3" s="30" t="s">
        <v>47</v>
      </c>
      <c r="W3" s="30" t="s">
        <v>48</v>
      </c>
      <c r="X3" s="30" t="s">
        <v>49</v>
      </c>
      <c r="Y3" s="30" t="s">
        <v>50</v>
      </c>
      <c r="Z3" s="31" t="s">
        <v>51</v>
      </c>
      <c r="AA3" s="31" t="s">
        <v>52</v>
      </c>
      <c r="AB3" s="30" t="s">
        <v>53</v>
      </c>
    </row>
    <row r="4" spans="1:28" s="43" customFormat="1" ht="12.75">
      <c r="A4" s="38">
        <v>8</v>
      </c>
      <c r="B4" s="39" t="s">
        <v>56</v>
      </c>
      <c r="C4" s="47" t="s">
        <v>59</v>
      </c>
      <c r="D4" s="48">
        <v>1996</v>
      </c>
      <c r="E4" s="48">
        <v>47090540</v>
      </c>
      <c r="F4" s="38"/>
      <c r="G4" s="38"/>
      <c r="H4" s="41">
        <f>F4+G4</f>
        <v>0</v>
      </c>
      <c r="I4" s="38"/>
      <c r="J4" s="38"/>
      <c r="K4" s="42"/>
      <c r="L4" s="43">
        <f>100+97+96</f>
        <v>293</v>
      </c>
      <c r="M4" s="43">
        <v>1</v>
      </c>
      <c r="P4" s="44">
        <f>L4+N4</f>
        <v>293</v>
      </c>
      <c r="R4" s="45"/>
      <c r="T4" s="43">
        <v>8</v>
      </c>
      <c r="U4" s="43" t="s">
        <v>56</v>
      </c>
      <c r="V4" s="43" t="s">
        <v>68</v>
      </c>
      <c r="W4" s="43" t="s">
        <v>58</v>
      </c>
      <c r="X4" s="43" t="s">
        <v>71</v>
      </c>
      <c r="Y4" s="43" t="s">
        <v>59</v>
      </c>
      <c r="Z4" s="43">
        <f>293+287+277</f>
        <v>857</v>
      </c>
      <c r="AB4" s="44">
        <f>Z4+AA4</f>
        <v>857</v>
      </c>
    </row>
    <row r="5" spans="1:28" s="43" customFormat="1" ht="12.75">
      <c r="A5" s="38">
        <v>8</v>
      </c>
      <c r="B5" s="39" t="s">
        <v>63</v>
      </c>
      <c r="C5" s="47" t="s">
        <v>64</v>
      </c>
      <c r="D5" s="48">
        <v>1999</v>
      </c>
      <c r="E5" s="48">
        <v>66735992</v>
      </c>
      <c r="F5" s="40">
        <v>287</v>
      </c>
      <c r="G5" s="40">
        <v>282</v>
      </c>
      <c r="H5" s="41">
        <f>F5+G5</f>
        <v>569</v>
      </c>
      <c r="I5" s="38"/>
      <c r="J5" s="38"/>
      <c r="K5" s="42"/>
      <c r="L5" s="43">
        <f>94+97+96</f>
        <v>287</v>
      </c>
      <c r="P5" s="44">
        <f>L5+N5</f>
        <v>287</v>
      </c>
      <c r="R5" s="45">
        <v>96</v>
      </c>
      <c r="AB5" s="44">
        <f>Z5+AA5</f>
        <v>0</v>
      </c>
    </row>
    <row r="6" spans="1:28" s="43" customFormat="1" ht="12.75">
      <c r="A6" s="38">
        <v>8</v>
      </c>
      <c r="B6" s="39" t="s">
        <v>56</v>
      </c>
      <c r="C6" s="47" t="s">
        <v>71</v>
      </c>
      <c r="D6" s="48">
        <v>1990</v>
      </c>
      <c r="E6" s="48" t="s">
        <v>72</v>
      </c>
      <c r="F6" s="38"/>
      <c r="G6" s="38"/>
      <c r="H6" s="41">
        <f>F6+G6</f>
        <v>0</v>
      </c>
      <c r="I6" s="38"/>
      <c r="J6" s="38"/>
      <c r="K6" s="42"/>
      <c r="L6" s="43">
        <f>96+96+95</f>
        <v>287</v>
      </c>
      <c r="M6" s="43">
        <v>1</v>
      </c>
      <c r="P6" s="44">
        <f>L6+N6</f>
        <v>287</v>
      </c>
      <c r="R6" s="45">
        <v>95</v>
      </c>
      <c r="AB6" s="44">
        <f>Z6+AA6</f>
        <v>0</v>
      </c>
    </row>
    <row r="7" spans="1:28" s="43" customFormat="1" ht="12.75">
      <c r="A7" s="38">
        <v>8</v>
      </c>
      <c r="B7" s="39" t="s">
        <v>83</v>
      </c>
      <c r="C7" s="47" t="s">
        <v>86</v>
      </c>
      <c r="D7" s="48">
        <v>1955</v>
      </c>
      <c r="E7" s="48">
        <v>5016631</v>
      </c>
      <c r="F7" s="38"/>
      <c r="G7" s="38"/>
      <c r="H7" s="41">
        <f>F7+G7</f>
        <v>0</v>
      </c>
      <c r="I7" s="38"/>
      <c r="J7" s="38"/>
      <c r="K7" s="42"/>
      <c r="L7" s="43">
        <f>93+98+94</f>
        <v>285</v>
      </c>
      <c r="P7" s="44">
        <f>L7+N7</f>
        <v>285</v>
      </c>
      <c r="R7" s="45"/>
      <c r="AB7" s="44">
        <f>Z7+AA7</f>
        <v>0</v>
      </c>
    </row>
    <row r="8" spans="1:28" s="43" customFormat="1" ht="12.75">
      <c r="A8" s="38">
        <v>8</v>
      </c>
      <c r="B8" s="39" t="s">
        <v>54</v>
      </c>
      <c r="C8" s="47" t="s">
        <v>62</v>
      </c>
      <c r="D8" s="48">
        <v>1962</v>
      </c>
      <c r="E8" s="48">
        <v>45189982</v>
      </c>
      <c r="F8" s="40">
        <v>281</v>
      </c>
      <c r="G8" s="40">
        <v>282</v>
      </c>
      <c r="H8" s="41">
        <f>F8+G8</f>
        <v>563</v>
      </c>
      <c r="I8" s="38">
        <v>285</v>
      </c>
      <c r="J8" s="38">
        <v>276</v>
      </c>
      <c r="K8" s="42"/>
      <c r="L8" s="43">
        <f>94+94+94</f>
        <v>282</v>
      </c>
      <c r="P8" s="44">
        <f>L8+N8</f>
        <v>282</v>
      </c>
      <c r="R8" s="45"/>
      <c r="AB8" s="44">
        <f>Z8+AA8</f>
        <v>0</v>
      </c>
    </row>
    <row r="9" spans="1:28" s="43" customFormat="1" ht="12.75">
      <c r="A9" s="38">
        <v>8</v>
      </c>
      <c r="B9" s="39" t="s">
        <v>83</v>
      </c>
      <c r="C9" s="47" t="s">
        <v>84</v>
      </c>
      <c r="D9" s="48">
        <v>1992</v>
      </c>
      <c r="E9" s="48">
        <v>66703152</v>
      </c>
      <c r="F9" s="38"/>
      <c r="G9" s="38"/>
      <c r="H9" s="41">
        <f>F9+G9</f>
        <v>0</v>
      </c>
      <c r="I9" s="38"/>
      <c r="J9" s="38"/>
      <c r="K9" s="42"/>
      <c r="L9" s="43">
        <f>91+95+93</f>
        <v>279</v>
      </c>
      <c r="P9" s="44">
        <f>L9+N9</f>
        <v>279</v>
      </c>
      <c r="R9" s="45"/>
      <c r="AB9" s="44">
        <f>Z9+AA9</f>
        <v>0</v>
      </c>
    </row>
    <row r="10" spans="1:28" s="43" customFormat="1" ht="12.75">
      <c r="A10" s="38">
        <v>8</v>
      </c>
      <c r="B10" s="39" t="s">
        <v>56</v>
      </c>
      <c r="C10" s="47" t="s">
        <v>58</v>
      </c>
      <c r="D10" s="48">
        <v>1988</v>
      </c>
      <c r="E10" s="48">
        <v>48113634</v>
      </c>
      <c r="F10" s="38"/>
      <c r="G10" s="38"/>
      <c r="H10" s="41">
        <f>F10+G10</f>
        <v>0</v>
      </c>
      <c r="I10" s="38"/>
      <c r="J10" s="38"/>
      <c r="K10" s="42"/>
      <c r="L10" s="43">
        <f>94+93+90</f>
        <v>277</v>
      </c>
      <c r="M10" s="43">
        <v>1</v>
      </c>
      <c r="P10" s="44">
        <f>L10+N10</f>
        <v>277</v>
      </c>
      <c r="R10" s="45"/>
      <c r="AB10" s="44">
        <f>Z10+AA10</f>
        <v>0</v>
      </c>
    </row>
    <row r="11" spans="1:28" s="43" customFormat="1" ht="12.75">
      <c r="A11" s="38">
        <v>8</v>
      </c>
      <c r="B11" s="39" t="s">
        <v>56</v>
      </c>
      <c r="C11" s="47" t="s">
        <v>68</v>
      </c>
      <c r="D11" s="48">
        <v>1980</v>
      </c>
      <c r="E11" s="48">
        <v>46175915</v>
      </c>
      <c r="F11" s="38"/>
      <c r="G11" s="38"/>
      <c r="H11" s="41">
        <f>F11+G11</f>
        <v>0</v>
      </c>
      <c r="I11" s="38"/>
      <c r="J11" s="38"/>
      <c r="K11" s="42"/>
      <c r="L11" s="43">
        <f>86+95+95</f>
        <v>276</v>
      </c>
      <c r="M11" s="43">
        <v>1</v>
      </c>
      <c r="P11" s="44">
        <f>L11+N11</f>
        <v>276</v>
      </c>
      <c r="R11" s="45"/>
      <c r="AB11" s="44">
        <f>Z11+AA11</f>
        <v>0</v>
      </c>
    </row>
    <row r="12" spans="1:28" s="43" customFormat="1" ht="12.75">
      <c r="A12" s="38">
        <v>8</v>
      </c>
      <c r="B12" s="39" t="s">
        <v>60</v>
      </c>
      <c r="C12" s="47" t="s">
        <v>97</v>
      </c>
      <c r="D12" s="48">
        <v>1965</v>
      </c>
      <c r="E12" s="48" t="s">
        <v>98</v>
      </c>
      <c r="F12" s="40">
        <v>281</v>
      </c>
      <c r="G12" s="40">
        <v>276</v>
      </c>
      <c r="H12" s="41">
        <f>F12+G12</f>
        <v>557</v>
      </c>
      <c r="I12" s="38"/>
      <c r="J12" s="38"/>
      <c r="K12" s="42"/>
      <c r="L12" s="43">
        <f>92+93+90</f>
        <v>275</v>
      </c>
      <c r="P12" s="44">
        <f>L12+N12</f>
        <v>275</v>
      </c>
      <c r="R12" s="45"/>
      <c r="AB12" s="44">
        <f>Z12+AA12</f>
        <v>0</v>
      </c>
    </row>
    <row r="13" spans="1:28" s="43" customFormat="1" ht="12.75">
      <c r="A13" s="38">
        <v>8</v>
      </c>
      <c r="B13" s="39" t="s">
        <v>78</v>
      </c>
      <c r="C13" s="47" t="s">
        <v>200</v>
      </c>
      <c r="D13" s="48">
        <v>1982</v>
      </c>
      <c r="E13" s="48">
        <v>44159566</v>
      </c>
      <c r="F13" s="40">
        <v>281</v>
      </c>
      <c r="G13" s="40">
        <v>285</v>
      </c>
      <c r="H13" s="41">
        <f>F13+G13</f>
        <v>566</v>
      </c>
      <c r="I13" s="38">
        <v>282</v>
      </c>
      <c r="J13" s="38"/>
      <c r="K13" s="42"/>
      <c r="L13" s="45"/>
      <c r="P13" s="44">
        <f>L13+N13</f>
        <v>0</v>
      </c>
      <c r="R13" s="45"/>
      <c r="AB13" s="44">
        <f>Z13+AA13</f>
        <v>0</v>
      </c>
    </row>
    <row r="14" spans="1:28" s="43" customFormat="1" ht="12.75">
      <c r="A14" s="38"/>
      <c r="D14" s="38"/>
      <c r="E14" s="38"/>
      <c r="F14" s="38"/>
      <c r="G14" s="38"/>
      <c r="H14" s="41">
        <f>F14+G14</f>
        <v>0</v>
      </c>
      <c r="I14" s="38"/>
      <c r="J14" s="38"/>
      <c r="K14" s="42"/>
      <c r="P14" s="44">
        <f>L14+N14</f>
        <v>0</v>
      </c>
      <c r="R14" s="45"/>
      <c r="AB14" s="44">
        <f>Z14+AA14</f>
        <v>0</v>
      </c>
    </row>
    <row r="15" spans="1:28" s="43" customFormat="1" ht="12.75">
      <c r="A15" s="38"/>
      <c r="D15" s="38"/>
      <c r="E15" s="38"/>
      <c r="F15" s="38"/>
      <c r="G15" s="38"/>
      <c r="H15" s="41">
        <f>F15+G15</f>
        <v>0</v>
      </c>
      <c r="I15" s="38"/>
      <c r="J15" s="38"/>
      <c r="K15" s="42"/>
      <c r="P15" s="44">
        <f>L15+N15</f>
        <v>0</v>
      </c>
      <c r="R15" s="45"/>
      <c r="AB15" s="44">
        <f>Z15+AA15</f>
        <v>0</v>
      </c>
    </row>
    <row r="16" spans="1:28" s="43" customFormat="1" ht="12.75">
      <c r="A16" s="38"/>
      <c r="D16" s="38"/>
      <c r="E16" s="38"/>
      <c r="F16" s="38"/>
      <c r="G16" s="38"/>
      <c r="H16" s="41">
        <f>F16+G16</f>
        <v>0</v>
      </c>
      <c r="I16" s="38"/>
      <c r="J16" s="38"/>
      <c r="K16" s="42"/>
      <c r="P16" s="44">
        <f>L16+N16</f>
        <v>0</v>
      </c>
      <c r="R16" s="45"/>
      <c r="AB16" s="44">
        <f>Z16+AA16</f>
        <v>0</v>
      </c>
    </row>
    <row r="17" spans="1:28" s="43" customFormat="1" ht="12.75">
      <c r="A17" s="38"/>
      <c r="D17" s="38"/>
      <c r="E17" s="38"/>
      <c r="F17" s="38"/>
      <c r="G17" s="38"/>
      <c r="H17" s="41">
        <f>F17+G17</f>
        <v>0</v>
      </c>
      <c r="I17" s="38"/>
      <c r="J17" s="38"/>
      <c r="K17" s="42"/>
      <c r="P17" s="44">
        <f>L17+N17</f>
        <v>0</v>
      </c>
      <c r="R17" s="45"/>
      <c r="AB17" s="44">
        <f>Z17+AA17</f>
        <v>0</v>
      </c>
    </row>
    <row r="18" spans="1:28" s="43" customFormat="1" ht="12.75">
      <c r="A18" s="38"/>
      <c r="D18" s="38"/>
      <c r="E18" s="38"/>
      <c r="F18" s="38"/>
      <c r="G18" s="38"/>
      <c r="H18" s="41">
        <f>F18+G18</f>
        <v>0</v>
      </c>
      <c r="I18" s="38"/>
      <c r="J18" s="38"/>
      <c r="K18" s="42"/>
      <c r="P18" s="44">
        <f>L18+N18</f>
        <v>0</v>
      </c>
      <c r="R18" s="45"/>
      <c r="AB18" s="44">
        <f>Z18+AA18</f>
        <v>0</v>
      </c>
    </row>
    <row r="19" spans="1:28" s="43" customFormat="1" ht="12.75">
      <c r="A19" s="38"/>
      <c r="D19" s="38"/>
      <c r="E19" s="38"/>
      <c r="F19" s="38"/>
      <c r="G19" s="38"/>
      <c r="H19" s="41">
        <f>F19+G19</f>
        <v>0</v>
      </c>
      <c r="I19" s="38"/>
      <c r="J19" s="38"/>
      <c r="K19" s="42"/>
      <c r="P19" s="44">
        <f>L19+N19</f>
        <v>0</v>
      </c>
      <c r="R19" s="45"/>
      <c r="AB19" s="44">
        <f>Z19+AA19</f>
        <v>0</v>
      </c>
    </row>
    <row r="20" spans="1:28" s="43" customFormat="1" ht="12.75">
      <c r="A20" s="38"/>
      <c r="D20" s="38"/>
      <c r="E20" s="38"/>
      <c r="F20" s="38"/>
      <c r="G20" s="38"/>
      <c r="H20" s="41">
        <f>F20+G20</f>
        <v>0</v>
      </c>
      <c r="I20" s="38"/>
      <c r="J20" s="38"/>
      <c r="K20" s="42"/>
      <c r="P20" s="44">
        <f>L20+N20</f>
        <v>0</v>
      </c>
      <c r="R20" s="45"/>
      <c r="AB20" s="44">
        <f>Z20+AA20</f>
        <v>0</v>
      </c>
    </row>
    <row r="21" spans="1:28" s="43" customFormat="1" ht="12.75">
      <c r="A21" s="38"/>
      <c r="D21" s="38"/>
      <c r="E21" s="38"/>
      <c r="F21" s="38"/>
      <c r="G21" s="38"/>
      <c r="H21" s="41">
        <f>F21+G21</f>
        <v>0</v>
      </c>
      <c r="I21" s="38"/>
      <c r="J21" s="38"/>
      <c r="K21" s="42"/>
      <c r="P21" s="44">
        <f>L21+N21</f>
        <v>0</v>
      </c>
      <c r="R21" s="45"/>
      <c r="AB21" s="44">
        <f>Z21+AA21</f>
        <v>0</v>
      </c>
    </row>
    <row r="22" spans="1:28" s="43" customFormat="1" ht="12.75">
      <c r="A22" s="38"/>
      <c r="D22" s="38"/>
      <c r="E22" s="38"/>
      <c r="F22" s="38"/>
      <c r="G22" s="38"/>
      <c r="H22" s="41">
        <f>F22+G22</f>
        <v>0</v>
      </c>
      <c r="I22" s="38"/>
      <c r="J22" s="38"/>
      <c r="K22" s="42"/>
      <c r="P22" s="44">
        <f>L22+N22</f>
        <v>0</v>
      </c>
      <c r="R22" s="45"/>
      <c r="AB22" s="44">
        <f>Z22+AA22</f>
        <v>0</v>
      </c>
    </row>
    <row r="23" spans="1:28" s="43" customFormat="1" ht="12.75">
      <c r="A23" s="38"/>
      <c r="D23" s="38"/>
      <c r="E23" s="38"/>
      <c r="F23" s="38"/>
      <c r="G23" s="38"/>
      <c r="H23" s="41">
        <f>F23+G23</f>
        <v>0</v>
      </c>
      <c r="I23" s="38"/>
      <c r="J23" s="38"/>
      <c r="K23" s="42"/>
      <c r="P23" s="44">
        <f>L23+N23</f>
        <v>0</v>
      </c>
      <c r="R23" s="45"/>
      <c r="AB23" s="44">
        <f>Z23+AA23</f>
        <v>0</v>
      </c>
    </row>
    <row r="24" spans="1:28" s="43" customFormat="1" ht="12.75">
      <c r="A24" s="38"/>
      <c r="D24" s="38"/>
      <c r="E24" s="38"/>
      <c r="F24" s="38"/>
      <c r="G24" s="38"/>
      <c r="H24" s="41">
        <f>F24+G24</f>
        <v>0</v>
      </c>
      <c r="I24" s="38"/>
      <c r="J24" s="38"/>
      <c r="K24" s="42"/>
      <c r="P24" s="44">
        <f>L24+N24</f>
        <v>0</v>
      </c>
      <c r="R24" s="45"/>
      <c r="AB24" s="44">
        <f>Z24+AA24</f>
        <v>0</v>
      </c>
    </row>
    <row r="25" spans="1:28" s="43" customFormat="1" ht="12.75">
      <c r="A25" s="38"/>
      <c r="D25" s="38"/>
      <c r="E25" s="38"/>
      <c r="F25" s="38"/>
      <c r="G25" s="38"/>
      <c r="H25" s="41">
        <f>F25+G25</f>
        <v>0</v>
      </c>
      <c r="I25" s="38"/>
      <c r="J25" s="38"/>
      <c r="K25" s="42"/>
      <c r="P25" s="44">
        <f>L25+N25</f>
        <v>0</v>
      </c>
      <c r="R25" s="45"/>
      <c r="AB25" s="44">
        <f>Z25+AA25</f>
        <v>0</v>
      </c>
    </row>
    <row r="26" spans="1:28" s="43" customFormat="1" ht="12.75">
      <c r="A26" s="38"/>
      <c r="D26" s="38"/>
      <c r="E26" s="38"/>
      <c r="F26" s="38"/>
      <c r="G26" s="38"/>
      <c r="H26" s="41">
        <f>F26+G26</f>
        <v>0</v>
      </c>
      <c r="I26" s="38"/>
      <c r="J26" s="38"/>
      <c r="K26" s="42"/>
      <c r="P26" s="44">
        <f>L26+N26</f>
        <v>0</v>
      </c>
      <c r="R26" s="45"/>
      <c r="AB26" s="44">
        <f>Z26+AA26</f>
        <v>0</v>
      </c>
    </row>
    <row r="27" spans="1:28" s="43" customFormat="1" ht="12.75">
      <c r="A27" s="38"/>
      <c r="D27" s="38"/>
      <c r="E27" s="38"/>
      <c r="F27" s="38"/>
      <c r="G27" s="38"/>
      <c r="H27" s="41">
        <f>F27+G27</f>
        <v>0</v>
      </c>
      <c r="I27" s="38"/>
      <c r="J27" s="38"/>
      <c r="K27" s="42"/>
      <c r="P27" s="44">
        <f>L27+N27</f>
        <v>0</v>
      </c>
      <c r="R27" s="45"/>
      <c r="AB27" s="44">
        <f>Z27+AA27</f>
        <v>0</v>
      </c>
    </row>
    <row r="28" spans="1:28" s="43" customFormat="1" ht="12.75">
      <c r="A28" s="38"/>
      <c r="D28" s="38"/>
      <c r="E28" s="38"/>
      <c r="F28" s="38"/>
      <c r="G28" s="38"/>
      <c r="H28" s="41">
        <f>F28+G28</f>
        <v>0</v>
      </c>
      <c r="I28" s="38"/>
      <c r="J28" s="38"/>
      <c r="K28" s="42"/>
      <c r="P28" s="44">
        <f>L28+N28</f>
        <v>0</v>
      </c>
      <c r="R28" s="45"/>
      <c r="AB28" s="44">
        <f>Z28+AA28</f>
        <v>0</v>
      </c>
    </row>
    <row r="29" spans="1:28" s="43" customFormat="1" ht="12.75">
      <c r="A29" s="38"/>
      <c r="D29" s="38"/>
      <c r="E29" s="38"/>
      <c r="F29" s="38"/>
      <c r="G29" s="38"/>
      <c r="H29" s="41">
        <f>F29+G29</f>
        <v>0</v>
      </c>
      <c r="I29" s="38"/>
      <c r="J29" s="38"/>
      <c r="K29" s="42"/>
      <c r="P29" s="44">
        <f>L29+N29</f>
        <v>0</v>
      </c>
      <c r="R29" s="45"/>
      <c r="AB29" s="44">
        <f>Z29+AA29</f>
        <v>0</v>
      </c>
    </row>
    <row r="30" spans="1:28" s="43" customFormat="1" ht="12.75">
      <c r="A30" s="38"/>
      <c r="D30" s="38"/>
      <c r="E30" s="38"/>
      <c r="F30" s="38"/>
      <c r="G30" s="38"/>
      <c r="H30" s="41">
        <f>F30+G30</f>
        <v>0</v>
      </c>
      <c r="I30" s="38"/>
      <c r="J30" s="38"/>
      <c r="K30" s="42"/>
      <c r="P30" s="44">
        <f>L30+N30</f>
        <v>0</v>
      </c>
      <c r="R30" s="45"/>
      <c r="AB30" s="44">
        <f>Z30+AA30</f>
        <v>0</v>
      </c>
    </row>
    <row r="31" spans="1:28" s="43" customFormat="1" ht="12.75">
      <c r="A31" s="38"/>
      <c r="D31" s="38"/>
      <c r="E31" s="38"/>
      <c r="F31" s="38"/>
      <c r="G31" s="38"/>
      <c r="H31" s="41">
        <f>F31+G31</f>
        <v>0</v>
      </c>
      <c r="I31" s="38"/>
      <c r="J31" s="38"/>
      <c r="K31" s="42"/>
      <c r="P31" s="44">
        <f>L31+N31</f>
        <v>0</v>
      </c>
      <c r="R31" s="45"/>
      <c r="AB31" s="44"/>
    </row>
    <row r="32" spans="1:28" s="43" customFormat="1" ht="12.75">
      <c r="A32" s="38"/>
      <c r="D32" s="38"/>
      <c r="E32" s="38"/>
      <c r="F32" s="38"/>
      <c r="G32" s="38"/>
      <c r="H32" s="41">
        <f>F32+G32</f>
        <v>0</v>
      </c>
      <c r="I32" s="38"/>
      <c r="J32" s="38"/>
      <c r="K32" s="42"/>
      <c r="P32" s="44">
        <f>L32+N32</f>
        <v>0</v>
      </c>
      <c r="R32" s="45"/>
      <c r="AB32" s="44"/>
    </row>
    <row r="33" spans="1:28" s="43" customFormat="1" ht="12.75">
      <c r="A33" s="38"/>
      <c r="D33" s="38"/>
      <c r="E33" s="38"/>
      <c r="F33" s="38"/>
      <c r="G33" s="38"/>
      <c r="H33" s="41">
        <f>F33+G33</f>
        <v>0</v>
      </c>
      <c r="I33" s="38"/>
      <c r="J33" s="38"/>
      <c r="K33" s="42"/>
      <c r="P33" s="44">
        <f>L33+N33</f>
        <v>0</v>
      </c>
      <c r="R33" s="45"/>
      <c r="AB33" s="44"/>
    </row>
    <row r="34" spans="1:28" s="43" customFormat="1" ht="12.75">
      <c r="A34" s="38"/>
      <c r="D34" s="38"/>
      <c r="E34" s="38"/>
      <c r="F34" s="38"/>
      <c r="G34" s="38"/>
      <c r="H34" s="41">
        <f>F34+G34</f>
        <v>0</v>
      </c>
      <c r="I34" s="38"/>
      <c r="J34" s="38"/>
      <c r="K34" s="42"/>
      <c r="P34" s="44">
        <f>L34+N34</f>
        <v>0</v>
      </c>
      <c r="R34" s="45"/>
      <c r="AB34" s="44"/>
    </row>
    <row r="35" spans="1:28" s="43" customFormat="1" ht="12.75">
      <c r="A35" s="38"/>
      <c r="D35" s="38"/>
      <c r="E35" s="38"/>
      <c r="F35" s="38"/>
      <c r="G35" s="38"/>
      <c r="H35" s="41">
        <f>F35+G35</f>
        <v>0</v>
      </c>
      <c r="I35" s="38"/>
      <c r="J35" s="38"/>
      <c r="K35" s="42"/>
      <c r="P35" s="44">
        <f>L35+N35</f>
        <v>0</v>
      </c>
      <c r="R35" s="45"/>
      <c r="AB35" s="44"/>
    </row>
    <row r="36" spans="1:28" s="43" customFormat="1" ht="12.75">
      <c r="A36" s="38"/>
      <c r="D36" s="38"/>
      <c r="E36" s="38"/>
      <c r="F36" s="38"/>
      <c r="G36" s="38"/>
      <c r="H36" s="41">
        <f>F36+G36</f>
        <v>0</v>
      </c>
      <c r="I36" s="38"/>
      <c r="J36" s="38"/>
      <c r="K36" s="42"/>
      <c r="P36" s="44">
        <f>L36+N36</f>
        <v>0</v>
      </c>
      <c r="R36" s="45"/>
      <c r="AB36" s="44"/>
    </row>
    <row r="37" spans="1:28" s="43" customFormat="1" ht="12.75">
      <c r="A37" s="38"/>
      <c r="D37" s="38"/>
      <c r="E37" s="38"/>
      <c r="F37" s="38"/>
      <c r="G37" s="38"/>
      <c r="H37" s="41">
        <f>F37+G37</f>
        <v>0</v>
      </c>
      <c r="I37" s="38"/>
      <c r="J37" s="38"/>
      <c r="K37" s="42"/>
      <c r="P37" s="44">
        <f>L37+N37</f>
        <v>0</v>
      </c>
      <c r="R37" s="45"/>
      <c r="AB37" s="44"/>
    </row>
    <row r="38" spans="1:28" s="43" customFormat="1" ht="12.75">
      <c r="A38" s="38"/>
      <c r="D38" s="38"/>
      <c r="E38" s="38"/>
      <c r="F38" s="38"/>
      <c r="G38" s="38"/>
      <c r="H38" s="41">
        <f>F38+G38</f>
        <v>0</v>
      </c>
      <c r="I38" s="38"/>
      <c r="J38" s="38"/>
      <c r="K38" s="42"/>
      <c r="P38" s="44">
        <f>L38+N38</f>
        <v>0</v>
      </c>
      <c r="R38" s="45"/>
      <c r="AB38" s="44"/>
    </row>
    <row r="39" spans="1:28" s="43" customFormat="1" ht="12.75">
      <c r="A39" s="38"/>
      <c r="D39" s="38"/>
      <c r="E39" s="38"/>
      <c r="F39" s="38"/>
      <c r="G39" s="38"/>
      <c r="H39" s="41">
        <f>F39+G39</f>
        <v>0</v>
      </c>
      <c r="I39" s="38"/>
      <c r="J39" s="38"/>
      <c r="K39" s="42"/>
      <c r="P39" s="44">
        <f>L39+N39</f>
        <v>0</v>
      </c>
      <c r="R39" s="45"/>
      <c r="AB39" s="44"/>
    </row>
    <row r="40" spans="1:28" s="43" customFormat="1" ht="12.75">
      <c r="A40" s="38"/>
      <c r="D40" s="38"/>
      <c r="E40" s="38"/>
      <c r="F40" s="38"/>
      <c r="G40" s="38"/>
      <c r="H40" s="41">
        <f>F40+G40</f>
        <v>0</v>
      </c>
      <c r="I40" s="38"/>
      <c r="J40" s="38"/>
      <c r="K40" s="42"/>
      <c r="P40" s="44">
        <f>L40+N40</f>
        <v>0</v>
      </c>
      <c r="R40" s="45"/>
      <c r="AB40" s="44"/>
    </row>
    <row r="41" spans="1:28" s="43" customFormat="1" ht="12.75">
      <c r="A41" s="38"/>
      <c r="D41" s="38"/>
      <c r="E41" s="38"/>
      <c r="F41" s="38"/>
      <c r="G41" s="38"/>
      <c r="H41" s="41">
        <f>F41+G41</f>
        <v>0</v>
      </c>
      <c r="I41" s="38"/>
      <c r="J41" s="38"/>
      <c r="K41" s="42"/>
      <c r="P41" s="44">
        <f>L41+N41</f>
        <v>0</v>
      </c>
      <c r="R41" s="45"/>
      <c r="AB41" s="44"/>
    </row>
    <row r="42" spans="1:28" s="43" customFormat="1" ht="12.75">
      <c r="A42" s="38"/>
      <c r="D42" s="38"/>
      <c r="E42" s="38"/>
      <c r="F42" s="38"/>
      <c r="G42" s="38"/>
      <c r="H42" s="41">
        <f>F42+G42</f>
        <v>0</v>
      </c>
      <c r="I42" s="38"/>
      <c r="J42" s="38"/>
      <c r="K42" s="42"/>
      <c r="P42" s="44">
        <f>L42+N42</f>
        <v>0</v>
      </c>
      <c r="R42" s="45"/>
      <c r="AB42" s="44"/>
    </row>
    <row r="43" spans="1:28" s="43" customFormat="1" ht="12.75">
      <c r="A43" s="38"/>
      <c r="D43" s="38"/>
      <c r="E43" s="38"/>
      <c r="F43" s="38"/>
      <c r="G43" s="38"/>
      <c r="H43" s="41">
        <f>F43+G43</f>
        <v>0</v>
      </c>
      <c r="I43" s="38"/>
      <c r="J43" s="38"/>
      <c r="K43" s="42"/>
      <c r="P43" s="44">
        <f>L43+N43</f>
        <v>0</v>
      </c>
      <c r="R43" s="45"/>
      <c r="AB43" s="44"/>
    </row>
    <row r="44" spans="1:28" s="43" customFormat="1" ht="12.75">
      <c r="A44" s="38"/>
      <c r="D44" s="38"/>
      <c r="E44" s="38"/>
      <c r="F44" s="38"/>
      <c r="G44" s="38"/>
      <c r="H44" s="41">
        <f>F44+G44</f>
        <v>0</v>
      </c>
      <c r="I44" s="38"/>
      <c r="J44" s="38"/>
      <c r="K44" s="42"/>
      <c r="P44" s="44">
        <f>L44+N44</f>
        <v>0</v>
      </c>
      <c r="R44" s="45"/>
      <c r="AB44" s="44"/>
    </row>
    <row r="45" spans="1:28" s="43" customFormat="1" ht="12.75">
      <c r="A45" s="38"/>
      <c r="D45" s="38"/>
      <c r="E45" s="38"/>
      <c r="F45" s="38"/>
      <c r="G45" s="38"/>
      <c r="H45" s="41">
        <f>F45+G45</f>
        <v>0</v>
      </c>
      <c r="I45" s="38"/>
      <c r="J45" s="38"/>
      <c r="K45" s="42"/>
      <c r="P45" s="44">
        <f>L45+N45</f>
        <v>0</v>
      </c>
      <c r="R45" s="45"/>
      <c r="AB45" s="44"/>
    </row>
    <row r="46" spans="1:28" s="43" customFormat="1" ht="12.75">
      <c r="A46" s="38"/>
      <c r="D46" s="38"/>
      <c r="E46" s="38"/>
      <c r="F46" s="38"/>
      <c r="G46" s="38"/>
      <c r="H46" s="41">
        <f>F46+G46</f>
        <v>0</v>
      </c>
      <c r="I46" s="38"/>
      <c r="J46" s="38"/>
      <c r="K46" s="42"/>
      <c r="P46" s="44">
        <f>L46+N46</f>
        <v>0</v>
      </c>
      <c r="R46" s="45"/>
      <c r="AB46" s="44"/>
    </row>
    <row r="47" spans="1:28" s="43" customFormat="1" ht="12.75">
      <c r="A47" s="38"/>
      <c r="D47" s="38"/>
      <c r="E47" s="38"/>
      <c r="F47" s="38"/>
      <c r="G47" s="38"/>
      <c r="H47" s="41">
        <f>F47+G47</f>
        <v>0</v>
      </c>
      <c r="I47" s="38"/>
      <c r="J47" s="38"/>
      <c r="K47" s="42"/>
      <c r="P47" s="44">
        <f>L47+N47</f>
        <v>0</v>
      </c>
      <c r="R47" s="45"/>
      <c r="AB47" s="44"/>
    </row>
    <row r="48" spans="1:28" s="43" customFormat="1" ht="12.75">
      <c r="A48" s="38"/>
      <c r="D48" s="38"/>
      <c r="E48" s="38"/>
      <c r="F48" s="38"/>
      <c r="G48" s="38"/>
      <c r="H48" s="41">
        <f>F48+G48</f>
        <v>0</v>
      </c>
      <c r="I48" s="38"/>
      <c r="J48" s="38"/>
      <c r="K48" s="42"/>
      <c r="P48" s="44">
        <f>L48+N48</f>
        <v>0</v>
      </c>
      <c r="R48" s="45"/>
      <c r="AB48" s="44"/>
    </row>
    <row r="49" spans="1:28" s="43" customFormat="1" ht="12.75">
      <c r="A49" s="38"/>
      <c r="D49" s="38"/>
      <c r="E49" s="38"/>
      <c r="F49" s="38"/>
      <c r="G49" s="38"/>
      <c r="H49" s="41">
        <f>F49+G49</f>
        <v>0</v>
      </c>
      <c r="I49" s="38"/>
      <c r="J49" s="38"/>
      <c r="K49" s="42"/>
      <c r="P49" s="44">
        <f>L49+N49</f>
        <v>0</v>
      </c>
      <c r="R49" s="45"/>
      <c r="AB49" s="44"/>
    </row>
    <row r="50" spans="1:28" s="43" customFormat="1" ht="12.75">
      <c r="A50" s="38"/>
      <c r="D50" s="38"/>
      <c r="E50" s="38"/>
      <c r="F50" s="38"/>
      <c r="G50" s="38"/>
      <c r="H50" s="41">
        <f>F50+G50</f>
        <v>0</v>
      </c>
      <c r="I50" s="38"/>
      <c r="J50" s="38"/>
      <c r="K50" s="42"/>
      <c r="P50" s="44">
        <f>L50+N50</f>
        <v>0</v>
      </c>
      <c r="R50" s="45"/>
      <c r="AB50" s="44"/>
    </row>
    <row r="51" spans="1:28" s="43" customFormat="1" ht="12.75">
      <c r="A51" s="38"/>
      <c r="D51" s="38"/>
      <c r="E51" s="38"/>
      <c r="F51" s="38"/>
      <c r="G51" s="38"/>
      <c r="H51" s="41">
        <f>F51+G51</f>
        <v>0</v>
      </c>
      <c r="I51" s="38"/>
      <c r="J51" s="38"/>
      <c r="K51" s="42"/>
      <c r="P51" s="44">
        <f>L51+N51</f>
        <v>0</v>
      </c>
      <c r="R51" s="45"/>
      <c r="AB51" s="44"/>
    </row>
    <row r="52" spans="1:28" s="43" customFormat="1" ht="12.75">
      <c r="A52" s="38"/>
      <c r="D52" s="38"/>
      <c r="E52" s="38"/>
      <c r="F52" s="38"/>
      <c r="G52" s="38"/>
      <c r="H52" s="41">
        <f>F52+G52</f>
        <v>0</v>
      </c>
      <c r="I52" s="38"/>
      <c r="J52" s="38"/>
      <c r="K52" s="42"/>
      <c r="P52" s="44">
        <f>L52+N52</f>
        <v>0</v>
      </c>
      <c r="R52" s="45"/>
      <c r="AB52" s="44"/>
    </row>
    <row r="53" spans="1:28" s="43" customFormat="1" ht="12.75">
      <c r="A53" s="38"/>
      <c r="D53" s="38"/>
      <c r="E53" s="38"/>
      <c r="F53" s="38"/>
      <c r="G53" s="38"/>
      <c r="H53" s="41">
        <f>F53+G53</f>
        <v>0</v>
      </c>
      <c r="I53" s="38"/>
      <c r="J53" s="38"/>
      <c r="K53" s="42"/>
      <c r="P53" s="44">
        <f>L53+N53</f>
        <v>0</v>
      </c>
      <c r="R53" s="45"/>
      <c r="AB53" s="44"/>
    </row>
    <row r="54" spans="1:28" s="43" customFormat="1" ht="12.75">
      <c r="A54" s="38"/>
      <c r="D54" s="38"/>
      <c r="E54" s="38"/>
      <c r="F54" s="38"/>
      <c r="G54" s="38"/>
      <c r="H54" s="41">
        <f>F54+G54</f>
        <v>0</v>
      </c>
      <c r="I54" s="38"/>
      <c r="J54" s="38"/>
      <c r="K54" s="42"/>
      <c r="P54" s="44">
        <f>L54+N54</f>
        <v>0</v>
      </c>
      <c r="R54" s="45"/>
      <c r="AB54" s="44"/>
    </row>
    <row r="55" spans="1:28" s="43" customFormat="1" ht="12.75">
      <c r="A55" s="38"/>
      <c r="D55" s="38"/>
      <c r="E55" s="38"/>
      <c r="F55" s="38"/>
      <c r="G55" s="38"/>
      <c r="H55" s="41">
        <f>F55+G55</f>
        <v>0</v>
      </c>
      <c r="I55" s="38"/>
      <c r="J55" s="38"/>
      <c r="K55" s="42"/>
      <c r="P55" s="44">
        <f>L55+N55</f>
        <v>0</v>
      </c>
      <c r="R55" s="45"/>
      <c r="AB55" s="44"/>
    </row>
    <row r="56" spans="1:28" s="43" customFormat="1" ht="12.75">
      <c r="A56" s="38"/>
      <c r="D56" s="38"/>
      <c r="E56" s="38"/>
      <c r="F56" s="38"/>
      <c r="G56" s="38"/>
      <c r="H56" s="41">
        <f>F56+G56</f>
        <v>0</v>
      </c>
      <c r="I56" s="38"/>
      <c r="J56" s="38"/>
      <c r="K56" s="42"/>
      <c r="P56" s="44">
        <f>L56+N56</f>
        <v>0</v>
      </c>
      <c r="R56" s="45"/>
      <c r="AB56" s="44"/>
    </row>
    <row r="57" spans="1:28" s="43" customFormat="1" ht="12.75">
      <c r="A57" s="38"/>
      <c r="D57" s="38"/>
      <c r="E57" s="38"/>
      <c r="F57" s="38"/>
      <c r="G57" s="38"/>
      <c r="H57" s="41">
        <f>F57+G57</f>
        <v>0</v>
      </c>
      <c r="I57" s="38"/>
      <c r="J57" s="38"/>
      <c r="K57" s="42"/>
      <c r="P57" s="44">
        <f>L57+N57</f>
        <v>0</v>
      </c>
      <c r="R57" s="45"/>
      <c r="AB57" s="44"/>
    </row>
    <row r="58" spans="1:28" s="43" customFormat="1" ht="12.75">
      <c r="A58" s="38"/>
      <c r="D58" s="38"/>
      <c r="E58" s="38"/>
      <c r="F58" s="38"/>
      <c r="G58" s="38"/>
      <c r="H58" s="41">
        <f>F58+G58</f>
        <v>0</v>
      </c>
      <c r="I58" s="38"/>
      <c r="J58" s="38"/>
      <c r="K58" s="42"/>
      <c r="P58" s="44">
        <f>L58+N58</f>
        <v>0</v>
      </c>
      <c r="R58" s="45"/>
      <c r="AB58" s="44"/>
    </row>
    <row r="59" spans="1:28" s="43" customFormat="1" ht="12.75">
      <c r="A59" s="38"/>
      <c r="D59" s="38"/>
      <c r="E59" s="38"/>
      <c r="F59" s="38"/>
      <c r="G59" s="38"/>
      <c r="H59" s="41">
        <f>F59+G59</f>
        <v>0</v>
      </c>
      <c r="I59" s="38"/>
      <c r="J59" s="38"/>
      <c r="K59" s="42"/>
      <c r="P59" s="44">
        <f>L59+N59</f>
        <v>0</v>
      </c>
      <c r="R59" s="45"/>
      <c r="AB59" s="44"/>
    </row>
    <row r="60" spans="1:28" s="43" customFormat="1" ht="12.75">
      <c r="A60" s="38"/>
      <c r="D60" s="38"/>
      <c r="E60" s="38"/>
      <c r="F60" s="38"/>
      <c r="G60" s="38"/>
      <c r="H60" s="41">
        <f>F60+G60</f>
        <v>0</v>
      </c>
      <c r="I60" s="38"/>
      <c r="J60" s="38"/>
      <c r="K60" s="42"/>
      <c r="P60" s="44">
        <f>L60+N60</f>
        <v>0</v>
      </c>
      <c r="R60" s="45"/>
      <c r="AB60" s="44"/>
    </row>
    <row r="61" spans="1:28" s="43" customFormat="1" ht="12.75">
      <c r="A61" s="38"/>
      <c r="D61" s="38"/>
      <c r="E61" s="38"/>
      <c r="F61" s="38"/>
      <c r="G61" s="38"/>
      <c r="H61" s="41">
        <f>F61+G61</f>
        <v>0</v>
      </c>
      <c r="I61" s="38"/>
      <c r="J61" s="38"/>
      <c r="K61" s="42"/>
      <c r="P61" s="44">
        <f>L61+N61</f>
        <v>0</v>
      </c>
      <c r="R61" s="45"/>
      <c r="AB61" s="44"/>
    </row>
    <row r="62" spans="1:28" s="43" customFormat="1" ht="12.75">
      <c r="A62" s="38"/>
      <c r="D62" s="38"/>
      <c r="E62" s="38"/>
      <c r="F62" s="38"/>
      <c r="G62" s="38"/>
      <c r="H62" s="41">
        <f>F62+G62</f>
        <v>0</v>
      </c>
      <c r="I62" s="38"/>
      <c r="J62" s="38"/>
      <c r="K62" s="42"/>
      <c r="P62" s="44">
        <f>L62+N62</f>
        <v>0</v>
      </c>
      <c r="R62" s="45"/>
      <c r="AB62" s="44"/>
    </row>
    <row r="63" spans="1:28" s="43" customFormat="1" ht="12.75">
      <c r="A63" s="38"/>
      <c r="D63" s="38"/>
      <c r="E63" s="38"/>
      <c r="F63" s="38"/>
      <c r="G63" s="38"/>
      <c r="H63" s="41">
        <f>F63+G63</f>
        <v>0</v>
      </c>
      <c r="I63" s="38"/>
      <c r="J63" s="38"/>
      <c r="K63" s="42"/>
      <c r="P63" s="44">
        <f>L63+N63</f>
        <v>0</v>
      </c>
      <c r="R63" s="45"/>
      <c r="AB63" s="44"/>
    </row>
    <row r="64" spans="1:28" s="43" customFormat="1" ht="12.75">
      <c r="A64" s="38"/>
      <c r="D64" s="38"/>
      <c r="E64" s="38"/>
      <c r="F64" s="38"/>
      <c r="G64" s="38"/>
      <c r="H64" s="41">
        <f>F64+G64</f>
        <v>0</v>
      </c>
      <c r="I64" s="38"/>
      <c r="J64" s="38"/>
      <c r="K64" s="42"/>
      <c r="P64" s="44">
        <f>L64+N64</f>
        <v>0</v>
      </c>
      <c r="R64" s="45"/>
      <c r="AB64" s="44"/>
    </row>
    <row r="65" spans="1:28" s="43" customFormat="1" ht="12.75">
      <c r="A65" s="38"/>
      <c r="D65" s="38"/>
      <c r="E65" s="38"/>
      <c r="F65" s="38"/>
      <c r="G65" s="38"/>
      <c r="H65" s="41">
        <f>F65+G65</f>
        <v>0</v>
      </c>
      <c r="I65" s="38"/>
      <c r="J65" s="38"/>
      <c r="K65" s="42"/>
      <c r="P65" s="44">
        <f>L65+N65</f>
        <v>0</v>
      </c>
      <c r="R65" s="45"/>
      <c r="AB65" s="44"/>
    </row>
    <row r="66" spans="1:28" s="43" customFormat="1" ht="12.75">
      <c r="A66" s="38"/>
      <c r="D66" s="38"/>
      <c r="E66" s="38"/>
      <c r="F66" s="38"/>
      <c r="G66" s="38"/>
      <c r="H66" s="41">
        <f>F66+G66</f>
        <v>0</v>
      </c>
      <c r="I66" s="38"/>
      <c r="J66" s="38"/>
      <c r="K66" s="42"/>
      <c r="P66" s="44">
        <f>L66+N66</f>
        <v>0</v>
      </c>
      <c r="R66" s="45"/>
      <c r="AB66" s="44"/>
    </row>
    <row r="67" spans="1:28" s="43" customFormat="1" ht="12.75">
      <c r="A67" s="38"/>
      <c r="D67" s="38"/>
      <c r="E67" s="38"/>
      <c r="F67" s="38"/>
      <c r="G67" s="38"/>
      <c r="H67" s="41">
        <f>F67+G67</f>
        <v>0</v>
      </c>
      <c r="I67" s="38"/>
      <c r="J67" s="38"/>
      <c r="K67" s="42"/>
      <c r="P67" s="44">
        <f>L67+N67</f>
        <v>0</v>
      </c>
      <c r="R67" s="45"/>
      <c r="AB67" s="44"/>
    </row>
    <row r="68" spans="1:28" s="43" customFormat="1" ht="12.75">
      <c r="A68" s="38"/>
      <c r="D68" s="38"/>
      <c r="E68" s="38"/>
      <c r="F68" s="38"/>
      <c r="G68" s="38"/>
      <c r="H68" s="41">
        <f>F68+G68</f>
        <v>0</v>
      </c>
      <c r="I68" s="38"/>
      <c r="J68" s="38"/>
      <c r="K68" s="42"/>
      <c r="P68" s="44">
        <f>L68+N68</f>
        <v>0</v>
      </c>
      <c r="R68" s="45"/>
      <c r="AB68" s="44"/>
    </row>
    <row r="69" spans="1:28" s="43" customFormat="1" ht="12.75">
      <c r="A69" s="38"/>
      <c r="D69" s="38"/>
      <c r="E69" s="38"/>
      <c r="F69" s="38"/>
      <c r="G69" s="38"/>
      <c r="H69" s="41">
        <f>F69+G69</f>
        <v>0</v>
      </c>
      <c r="I69" s="38"/>
      <c r="J69" s="38"/>
      <c r="K69" s="42"/>
      <c r="P69" s="44">
        <f>L69+N69</f>
        <v>0</v>
      </c>
      <c r="R69" s="45"/>
      <c r="AB69" s="44"/>
    </row>
    <row r="70" spans="1:28" s="43" customFormat="1" ht="12.75">
      <c r="A70" s="38"/>
      <c r="D70" s="38"/>
      <c r="E70" s="38"/>
      <c r="F70" s="38"/>
      <c r="G70" s="38"/>
      <c r="H70" s="41">
        <f>F70+G70</f>
        <v>0</v>
      </c>
      <c r="I70" s="38"/>
      <c r="J70" s="38"/>
      <c r="K70" s="42"/>
      <c r="P70" s="44">
        <f>L70+N70</f>
        <v>0</v>
      </c>
      <c r="R70" s="45"/>
      <c r="AB70" s="44"/>
    </row>
    <row r="71" spans="1:11" s="43" customFormat="1" ht="12.75">
      <c r="A71" s="38"/>
      <c r="D71" s="38"/>
      <c r="E71" s="38"/>
      <c r="F71" s="38"/>
      <c r="G71" s="38"/>
      <c r="H71" s="38"/>
      <c r="I71" s="38"/>
      <c r="J71" s="38"/>
      <c r="K71" s="38"/>
    </row>
    <row r="72" spans="1:11" s="43" customFormat="1" ht="12.75">
      <c r="A72" s="38"/>
      <c r="D72" s="38"/>
      <c r="E72" s="38"/>
      <c r="F72" s="38"/>
      <c r="G72" s="38"/>
      <c r="H72" s="38"/>
      <c r="I72" s="38"/>
      <c r="J72" s="38"/>
      <c r="K72" s="38"/>
    </row>
    <row r="73" spans="1:11" s="43" customFormat="1" ht="12.75">
      <c r="A73" s="38"/>
      <c r="D73" s="38"/>
      <c r="E73" s="38"/>
      <c r="F73" s="38"/>
      <c r="G73" s="38"/>
      <c r="H73" s="38"/>
      <c r="I73" s="38"/>
      <c r="J73" s="38"/>
      <c r="K73" s="38"/>
    </row>
    <row r="74" spans="1:11" s="43" customFormat="1" ht="12.75">
      <c r="A74" s="38"/>
      <c r="D74" s="38"/>
      <c r="E74" s="38"/>
      <c r="F74" s="38"/>
      <c r="G74" s="38"/>
      <c r="H74" s="38"/>
      <c r="I74" s="38"/>
      <c r="J74" s="38"/>
      <c r="K74" s="38"/>
    </row>
    <row r="75" spans="1:11" s="43" customFormat="1" ht="12.75">
      <c r="A75" s="38"/>
      <c r="D75" s="38"/>
      <c r="E75" s="38"/>
      <c r="F75" s="38"/>
      <c r="G75" s="38"/>
      <c r="H75" s="38"/>
      <c r="I75" s="38"/>
      <c r="J75" s="38"/>
      <c r="K75" s="38"/>
    </row>
    <row r="76" spans="1:11" s="43" customFormat="1" ht="12.75">
      <c r="A76" s="38"/>
      <c r="D76" s="38"/>
      <c r="E76" s="38"/>
      <c r="F76" s="38"/>
      <c r="G76" s="38"/>
      <c r="H76" s="38"/>
      <c r="I76" s="38"/>
      <c r="J76" s="38"/>
      <c r="K76" s="38"/>
    </row>
    <row r="77" spans="1:11" s="43" customFormat="1" ht="12.75">
      <c r="A77" s="38"/>
      <c r="D77" s="38"/>
      <c r="E77" s="38"/>
      <c r="F77" s="38"/>
      <c r="G77" s="38"/>
      <c r="H77" s="38"/>
      <c r="I77" s="38"/>
      <c r="J77" s="38"/>
      <c r="K77" s="38"/>
    </row>
    <row r="78" spans="1:11" s="43" customFormat="1" ht="12.75">
      <c r="A78" s="38"/>
      <c r="D78" s="38"/>
      <c r="E78" s="38"/>
      <c r="F78" s="38"/>
      <c r="G78" s="38"/>
      <c r="H78" s="38"/>
      <c r="I78" s="38"/>
      <c r="J78" s="38"/>
      <c r="K78" s="38"/>
    </row>
    <row r="79" spans="1:11" s="43" customFormat="1" ht="12.75">
      <c r="A79" s="38"/>
      <c r="D79" s="38"/>
      <c r="E79" s="38"/>
      <c r="F79" s="38"/>
      <c r="G79" s="38"/>
      <c r="H79" s="38"/>
      <c r="I79" s="38"/>
      <c r="J79" s="38"/>
      <c r="K79" s="38"/>
    </row>
    <row r="80" spans="1:11" s="43" customFormat="1" ht="12.75">
      <c r="A80" s="38"/>
      <c r="D80" s="38"/>
      <c r="E80" s="38"/>
      <c r="F80" s="38"/>
      <c r="G80" s="38"/>
      <c r="H80" s="38"/>
      <c r="I80" s="38"/>
      <c r="J80" s="38"/>
      <c r="K80" s="38"/>
    </row>
    <row r="81" spans="1:11" s="43" customFormat="1" ht="12.75">
      <c r="A81" s="38"/>
      <c r="D81" s="38"/>
      <c r="E81" s="38"/>
      <c r="F81" s="38"/>
      <c r="G81" s="38"/>
      <c r="H81" s="38"/>
      <c r="I81" s="38"/>
      <c r="J81" s="38"/>
      <c r="K81" s="38"/>
    </row>
    <row r="82" spans="1:11" s="43" customFormat="1" ht="12.75">
      <c r="A82" s="38"/>
      <c r="D82" s="38"/>
      <c r="E82" s="38"/>
      <c r="F82" s="38"/>
      <c r="G82" s="38"/>
      <c r="H82" s="38"/>
      <c r="I82" s="38"/>
      <c r="J82" s="38"/>
      <c r="K82" s="38"/>
    </row>
    <row r="83" spans="1:11" s="43" customFormat="1" ht="12.75">
      <c r="A83" s="38"/>
      <c r="D83" s="38"/>
      <c r="E83" s="38"/>
      <c r="F83" s="38"/>
      <c r="G83" s="38"/>
      <c r="H83" s="38"/>
      <c r="I83" s="38"/>
      <c r="J83" s="38"/>
      <c r="K83" s="38"/>
    </row>
    <row r="84" spans="1:11" s="43" customFormat="1" ht="12.75">
      <c r="A84" s="38"/>
      <c r="D84" s="38"/>
      <c r="E84" s="38"/>
      <c r="F84" s="38"/>
      <c r="G84" s="38"/>
      <c r="H84" s="38"/>
      <c r="I84" s="38"/>
      <c r="J84" s="38"/>
      <c r="K84" s="38"/>
    </row>
    <row r="85" spans="1:11" s="43" customFormat="1" ht="12.75">
      <c r="A85" s="38"/>
      <c r="D85" s="38"/>
      <c r="E85" s="38"/>
      <c r="F85" s="38"/>
      <c r="G85" s="38"/>
      <c r="H85" s="38"/>
      <c r="I85" s="38"/>
      <c r="J85" s="38"/>
      <c r="K85" s="38"/>
    </row>
    <row r="86" spans="1:11" s="43" customFormat="1" ht="12.75">
      <c r="A86" s="38"/>
      <c r="D86" s="38"/>
      <c r="E86" s="38"/>
      <c r="F86" s="38"/>
      <c r="G86" s="38"/>
      <c r="H86" s="38"/>
      <c r="I86" s="38"/>
      <c r="J86" s="38"/>
      <c r="K86" s="38"/>
    </row>
    <row r="87" spans="1:11" s="43" customFormat="1" ht="12.75">
      <c r="A87" s="38"/>
      <c r="D87" s="38"/>
      <c r="E87" s="38"/>
      <c r="F87" s="38"/>
      <c r="G87" s="38"/>
      <c r="H87" s="38"/>
      <c r="I87" s="38"/>
      <c r="J87" s="38"/>
      <c r="K87" s="38"/>
    </row>
    <row r="88" spans="1:11" s="43" customFormat="1" ht="12.75">
      <c r="A88" s="38"/>
      <c r="D88" s="38"/>
      <c r="E88" s="38"/>
      <c r="F88" s="38"/>
      <c r="G88" s="38"/>
      <c r="H88" s="38"/>
      <c r="I88" s="38"/>
      <c r="J88" s="38"/>
      <c r="K88" s="38"/>
    </row>
    <row r="89" spans="1:11" s="43" customFormat="1" ht="12.75">
      <c r="A89" s="38"/>
      <c r="D89" s="38"/>
      <c r="E89" s="38"/>
      <c r="F89" s="38"/>
      <c r="G89" s="38"/>
      <c r="H89" s="38"/>
      <c r="I89" s="38"/>
      <c r="J89" s="38"/>
      <c r="K89" s="38"/>
    </row>
    <row r="90" spans="1:11" s="43" customFormat="1" ht="12.75">
      <c r="A90" s="38"/>
      <c r="D90" s="38"/>
      <c r="E90" s="38"/>
      <c r="F90" s="38"/>
      <c r="G90" s="38"/>
      <c r="H90" s="38"/>
      <c r="I90" s="38"/>
      <c r="J90" s="38"/>
      <c r="K90" s="38"/>
    </row>
    <row r="91" spans="1:11" s="43" customFormat="1" ht="12.75">
      <c r="A91" s="38"/>
      <c r="D91" s="38"/>
      <c r="E91" s="38"/>
      <c r="F91" s="38"/>
      <c r="G91" s="38"/>
      <c r="H91" s="38"/>
      <c r="I91" s="38"/>
      <c r="J91" s="38"/>
      <c r="K91" s="38"/>
    </row>
    <row r="92" spans="1:11" s="43" customFormat="1" ht="12.75">
      <c r="A92" s="38"/>
      <c r="D92" s="38"/>
      <c r="E92" s="38"/>
      <c r="F92" s="38"/>
      <c r="G92" s="38"/>
      <c r="H92" s="38"/>
      <c r="I92" s="38"/>
      <c r="J92" s="38"/>
      <c r="K92" s="38"/>
    </row>
    <row r="93" spans="1:11" s="43" customFormat="1" ht="12.75">
      <c r="A93" s="38"/>
      <c r="D93" s="38"/>
      <c r="E93" s="38"/>
      <c r="F93" s="38"/>
      <c r="G93" s="38"/>
      <c r="H93" s="38"/>
      <c r="I93" s="38"/>
      <c r="J93" s="38"/>
      <c r="K93" s="38"/>
    </row>
    <row r="94" spans="1:11" s="43" customFormat="1" ht="12.75">
      <c r="A94" s="38"/>
      <c r="D94" s="38"/>
      <c r="E94" s="38"/>
      <c r="F94" s="38"/>
      <c r="G94" s="38"/>
      <c r="H94" s="38"/>
      <c r="I94" s="38"/>
      <c r="J94" s="38"/>
      <c r="K94" s="38"/>
    </row>
    <row r="95" spans="1:11" s="43" customFormat="1" ht="12.75">
      <c r="A95" s="38"/>
      <c r="D95" s="38"/>
      <c r="E95" s="38"/>
      <c r="F95" s="38"/>
      <c r="G95" s="38"/>
      <c r="H95" s="38"/>
      <c r="I95" s="38"/>
      <c r="J95" s="38"/>
      <c r="K95" s="38"/>
    </row>
    <row r="96" spans="1:11" s="43" customFormat="1" ht="12.75">
      <c r="A96" s="38"/>
      <c r="D96" s="38"/>
      <c r="E96" s="38"/>
      <c r="F96" s="38"/>
      <c r="G96" s="38"/>
      <c r="H96" s="38"/>
      <c r="I96" s="38"/>
      <c r="J96" s="38"/>
      <c r="K96" s="38"/>
    </row>
    <row r="97" spans="1:11" s="43" customFormat="1" ht="12.75">
      <c r="A97" s="38"/>
      <c r="D97" s="38"/>
      <c r="E97" s="38"/>
      <c r="F97" s="38"/>
      <c r="G97" s="38"/>
      <c r="H97" s="38"/>
      <c r="I97" s="38"/>
      <c r="J97" s="38"/>
      <c r="K97" s="38"/>
    </row>
    <row r="98" spans="1:11" s="43" customFormat="1" ht="12.75">
      <c r="A98" s="38"/>
      <c r="D98" s="38"/>
      <c r="E98" s="38"/>
      <c r="F98" s="38"/>
      <c r="G98" s="38"/>
      <c r="H98" s="38"/>
      <c r="I98" s="38"/>
      <c r="J98" s="38"/>
      <c r="K98" s="38"/>
    </row>
    <row r="99" spans="1:11" s="43" customFormat="1" ht="12.75">
      <c r="A99" s="38"/>
      <c r="D99" s="38"/>
      <c r="E99" s="38"/>
      <c r="F99" s="38"/>
      <c r="G99" s="38"/>
      <c r="H99" s="38"/>
      <c r="I99" s="38"/>
      <c r="J99" s="38"/>
      <c r="K99" s="38"/>
    </row>
    <row r="100" spans="1:11" s="43" customFormat="1" ht="12.75">
      <c r="A100" s="38"/>
      <c r="D100" s="38"/>
      <c r="E100" s="38"/>
      <c r="F100" s="38"/>
      <c r="G100" s="38"/>
      <c r="H100" s="38"/>
      <c r="I100" s="38"/>
      <c r="J100" s="38"/>
      <c r="K100" s="38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">
    <cfRule type="cellIs" priority="1" dxfId="0" operator="equal" stopIfTrue="1">
      <formula>0</formula>
    </cfRule>
  </conditionalFormatting>
  <conditionalFormatting sqref="H4:K70">
    <cfRule type="cellIs" priority="2" dxfId="0" operator="equal" stopIfTrue="1">
      <formula>0</formula>
    </cfRule>
  </conditionalFormatting>
  <conditionalFormatting sqref="P4:Q70">
    <cfRule type="cellIs" priority="3" dxfId="0" operator="equal" stopIfTrue="1">
      <formula>0</formula>
    </cfRule>
  </conditionalFormatting>
  <conditionalFormatting sqref="AB4:AB30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B100"/>
  <sheetViews>
    <sheetView zoomScale="96" zoomScaleNormal="96" workbookViewId="0" topLeftCell="A1">
      <selection activeCell="L4" sqref="L4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0" style="9" hidden="1" customWidth="1"/>
    <col min="11" max="11" width="3.28125" style="9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1" customFormat="1" ht="30" customHeight="1">
      <c r="A1" s="10" t="s">
        <v>24</v>
      </c>
      <c r="B1" s="11"/>
      <c r="C1" s="12" t="s">
        <v>201</v>
      </c>
      <c r="D1" s="13"/>
      <c r="E1" s="13"/>
      <c r="F1" s="13"/>
      <c r="G1" s="14" t="s">
        <v>26</v>
      </c>
      <c r="H1" s="13"/>
      <c r="I1" s="13"/>
      <c r="J1" s="13"/>
      <c r="K1" s="15"/>
      <c r="L1" s="13"/>
      <c r="M1" s="13"/>
      <c r="N1" s="13"/>
      <c r="O1" s="16"/>
      <c r="P1" s="17"/>
      <c r="Q1" s="18"/>
      <c r="R1" s="19"/>
      <c r="S1" s="12" t="s">
        <v>201</v>
      </c>
      <c r="T1" s="13"/>
      <c r="U1" s="20"/>
      <c r="V1" s="11"/>
      <c r="W1" s="11"/>
      <c r="X1" s="11"/>
      <c r="Y1" s="11"/>
      <c r="Z1" s="13"/>
      <c r="AA1" s="13"/>
      <c r="AB1" s="13"/>
    </row>
    <row r="2" spans="1:28" s="21" customFormat="1" ht="19.5" customHeight="1">
      <c r="A2" s="22" t="s">
        <v>27</v>
      </c>
      <c r="B2" s="23"/>
      <c r="C2" s="23"/>
      <c r="D2" s="16"/>
      <c r="E2" s="16"/>
      <c r="F2" s="24" t="s">
        <v>28</v>
      </c>
      <c r="G2" s="24"/>
      <c r="H2" s="24"/>
      <c r="I2" s="24" t="s">
        <v>29</v>
      </c>
      <c r="J2" s="24"/>
      <c r="K2" s="25"/>
      <c r="L2" s="26" t="s">
        <v>30</v>
      </c>
      <c r="M2" s="26"/>
      <c r="N2" s="26"/>
      <c r="O2" s="26"/>
      <c r="P2" s="26"/>
      <c r="Q2" s="46" t="s">
        <v>31</v>
      </c>
      <c r="R2" s="19"/>
      <c r="S2" s="28" t="s">
        <v>32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0" t="s">
        <v>33</v>
      </c>
      <c r="C3" s="30" t="s">
        <v>34</v>
      </c>
      <c r="D3" s="31" t="s">
        <v>35</v>
      </c>
      <c r="E3" s="31" t="s">
        <v>36</v>
      </c>
      <c r="F3" s="32" t="s">
        <v>37</v>
      </c>
      <c r="G3" s="32" t="s">
        <v>38</v>
      </c>
      <c r="H3" s="32" t="s">
        <v>39</v>
      </c>
      <c r="I3" s="33" t="s">
        <v>40</v>
      </c>
      <c r="J3" s="33" t="s">
        <v>41</v>
      </c>
      <c r="K3" s="34"/>
      <c r="L3" s="35" t="s">
        <v>42</v>
      </c>
      <c r="M3" s="36" t="s">
        <v>43</v>
      </c>
      <c r="N3" s="35" t="s">
        <v>44</v>
      </c>
      <c r="O3" s="36" t="s">
        <v>43</v>
      </c>
      <c r="P3" s="37" t="s">
        <v>45</v>
      </c>
      <c r="Q3" s="46"/>
      <c r="R3" s="19"/>
      <c r="S3" s="30" t="s">
        <v>46</v>
      </c>
      <c r="T3" s="30" t="s">
        <v>4</v>
      </c>
      <c r="U3" s="30" t="s">
        <v>33</v>
      </c>
      <c r="V3" s="30" t="s">
        <v>47</v>
      </c>
      <c r="W3" s="30" t="s">
        <v>48</v>
      </c>
      <c r="X3" s="30" t="s">
        <v>49</v>
      </c>
      <c r="Y3" s="30" t="s">
        <v>50</v>
      </c>
      <c r="Z3" s="31" t="s">
        <v>51</v>
      </c>
      <c r="AA3" s="31" t="s">
        <v>52</v>
      </c>
      <c r="AB3" s="30" t="s">
        <v>53</v>
      </c>
    </row>
    <row r="4" spans="1:28" s="43" customFormat="1" ht="12.75">
      <c r="A4" s="38">
        <v>8</v>
      </c>
      <c r="B4" s="39" t="s">
        <v>78</v>
      </c>
      <c r="C4" s="47" t="s">
        <v>202</v>
      </c>
      <c r="D4" s="48">
        <v>2003</v>
      </c>
      <c r="E4" s="48">
        <v>66740254</v>
      </c>
      <c r="F4" s="38"/>
      <c r="G4" s="38"/>
      <c r="H4" s="41">
        <f>F4+G4</f>
        <v>0</v>
      </c>
      <c r="I4" s="38"/>
      <c r="J4" s="38"/>
      <c r="K4" s="42"/>
      <c r="L4" s="43">
        <f>98+98+95</f>
        <v>291</v>
      </c>
      <c r="M4" s="43">
        <v>1</v>
      </c>
      <c r="P4" s="44">
        <f>L4+N4</f>
        <v>291</v>
      </c>
      <c r="R4" s="45"/>
      <c r="T4" s="38">
        <v>8</v>
      </c>
      <c r="U4" s="39" t="s">
        <v>66</v>
      </c>
      <c r="V4" s="47" t="s">
        <v>87</v>
      </c>
      <c r="W4" s="47" t="s">
        <v>88</v>
      </c>
      <c r="X4" s="47" t="s">
        <v>89</v>
      </c>
      <c r="Y4" s="47" t="s">
        <v>129</v>
      </c>
      <c r="Z4" s="43">
        <f>288+281+278</f>
        <v>847</v>
      </c>
      <c r="AB4" s="44">
        <f>Z4+AA4</f>
        <v>847</v>
      </c>
    </row>
    <row r="5" spans="1:28" s="43" customFormat="1" ht="12.75">
      <c r="A5" s="38">
        <v>8</v>
      </c>
      <c r="B5" s="39" t="s">
        <v>78</v>
      </c>
      <c r="C5" s="47" t="s">
        <v>82</v>
      </c>
      <c r="D5" s="48">
        <v>1980</v>
      </c>
      <c r="E5" s="48">
        <v>66741654</v>
      </c>
      <c r="F5" s="38"/>
      <c r="G5" s="38"/>
      <c r="H5" s="41">
        <f>F5+G5</f>
        <v>0</v>
      </c>
      <c r="I5" s="38"/>
      <c r="J5" s="38"/>
      <c r="K5" s="42"/>
      <c r="L5" s="43">
        <f>97+96+97</f>
        <v>290</v>
      </c>
      <c r="M5" s="43">
        <v>2</v>
      </c>
      <c r="P5" s="44">
        <f>L5+N5</f>
        <v>290</v>
      </c>
      <c r="R5" s="45"/>
      <c r="T5" s="38">
        <v>8</v>
      </c>
      <c r="U5" s="39" t="s">
        <v>203</v>
      </c>
      <c r="V5" s="47" t="s">
        <v>204</v>
      </c>
      <c r="W5" s="47" t="s">
        <v>205</v>
      </c>
      <c r="X5" s="47" t="s">
        <v>206</v>
      </c>
      <c r="Y5" s="47" t="s">
        <v>82</v>
      </c>
      <c r="Z5" s="43">
        <f>290+279+274</f>
        <v>843</v>
      </c>
      <c r="AB5" s="44">
        <f>Z5+AA5</f>
        <v>843</v>
      </c>
    </row>
    <row r="6" spans="1:28" s="43" customFormat="1" ht="12.75">
      <c r="A6" s="38">
        <v>8</v>
      </c>
      <c r="B6" s="39" t="s">
        <v>66</v>
      </c>
      <c r="C6" s="47" t="s">
        <v>67</v>
      </c>
      <c r="D6" s="48">
        <v>2000</v>
      </c>
      <c r="E6" s="48">
        <v>66739413</v>
      </c>
      <c r="F6" s="40">
        <v>284</v>
      </c>
      <c r="G6" s="40">
        <v>283</v>
      </c>
      <c r="H6" s="41">
        <f>F6+G6</f>
        <v>567</v>
      </c>
      <c r="I6" s="38">
        <v>273</v>
      </c>
      <c r="J6" s="38"/>
      <c r="K6" s="42"/>
      <c r="L6" s="43">
        <f>97+95+96</f>
        <v>288</v>
      </c>
      <c r="M6" s="43">
        <v>1</v>
      </c>
      <c r="P6" s="44">
        <f>L6+N6</f>
        <v>288</v>
      </c>
      <c r="R6" s="45"/>
      <c r="T6" s="38">
        <v>8</v>
      </c>
      <c r="U6" s="39" t="s">
        <v>207</v>
      </c>
      <c r="V6" s="47" t="s">
        <v>80</v>
      </c>
      <c r="W6" s="47" t="s">
        <v>208</v>
      </c>
      <c r="X6" s="47" t="s">
        <v>209</v>
      </c>
      <c r="Y6" s="47" t="s">
        <v>202</v>
      </c>
      <c r="Z6" s="43">
        <f>291+278+272</f>
        <v>841</v>
      </c>
      <c r="AB6" s="44">
        <f>Z6+AA6</f>
        <v>841</v>
      </c>
    </row>
    <row r="7" spans="1:28" s="43" customFormat="1" ht="12.75">
      <c r="A7" s="38">
        <v>8</v>
      </c>
      <c r="B7" s="39" t="s">
        <v>114</v>
      </c>
      <c r="C7" s="47" t="s">
        <v>147</v>
      </c>
      <c r="D7" s="48">
        <v>1993</v>
      </c>
      <c r="E7" s="48">
        <v>50206230</v>
      </c>
      <c r="F7" s="40">
        <v>0</v>
      </c>
      <c r="G7" s="40">
        <v>0</v>
      </c>
      <c r="H7" s="41">
        <f>F7+G7</f>
        <v>0</v>
      </c>
      <c r="I7" s="38"/>
      <c r="J7" s="38"/>
      <c r="K7" s="42"/>
      <c r="L7" s="43">
        <f>93+94+95</f>
        <v>282</v>
      </c>
      <c r="M7" s="43">
        <v>1</v>
      </c>
      <c r="P7" s="44">
        <f>L7+N7</f>
        <v>282</v>
      </c>
      <c r="R7" s="45"/>
      <c r="T7" s="38">
        <v>8</v>
      </c>
      <c r="U7" s="39" t="s">
        <v>114</v>
      </c>
      <c r="V7" s="47" t="s">
        <v>117</v>
      </c>
      <c r="W7" s="47" t="s">
        <v>118</v>
      </c>
      <c r="X7" s="47" t="s">
        <v>119</v>
      </c>
      <c r="Y7" s="47" t="s">
        <v>120</v>
      </c>
      <c r="Z7" s="43">
        <f>282+279+278</f>
        <v>839</v>
      </c>
      <c r="AB7" s="44">
        <f>Z7+AA7</f>
        <v>839</v>
      </c>
    </row>
    <row r="8" spans="1:28" s="43" customFormat="1" ht="12.75">
      <c r="A8" s="38">
        <v>8</v>
      </c>
      <c r="B8" s="39" t="s">
        <v>66</v>
      </c>
      <c r="C8" s="47" t="s">
        <v>105</v>
      </c>
      <c r="D8" s="48">
        <v>1982</v>
      </c>
      <c r="E8" s="48" t="s">
        <v>106</v>
      </c>
      <c r="F8" s="40">
        <v>278</v>
      </c>
      <c r="G8" s="40">
        <v>282</v>
      </c>
      <c r="H8" s="41">
        <f>F8+G8</f>
        <v>560</v>
      </c>
      <c r="I8" s="38">
        <v>275</v>
      </c>
      <c r="J8" s="38">
        <v>282</v>
      </c>
      <c r="K8" s="42"/>
      <c r="L8" s="43">
        <f>96+91+94</f>
        <v>281</v>
      </c>
      <c r="M8" s="43">
        <v>1</v>
      </c>
      <c r="P8" s="44">
        <f>L8+N8</f>
        <v>281</v>
      </c>
      <c r="R8" s="45"/>
      <c r="T8" s="38">
        <v>8</v>
      </c>
      <c r="U8" s="39" t="s">
        <v>91</v>
      </c>
      <c r="V8" s="47" t="s">
        <v>126</v>
      </c>
      <c r="W8" s="47" t="s">
        <v>121</v>
      </c>
      <c r="X8" s="47" t="s">
        <v>93</v>
      </c>
      <c r="Y8" s="47" t="s">
        <v>94</v>
      </c>
      <c r="Z8" s="43">
        <f>279+276+274</f>
        <v>829</v>
      </c>
      <c r="AB8" s="44">
        <f>Z8+AA8</f>
        <v>829</v>
      </c>
    </row>
    <row r="9" spans="1:28" s="43" customFormat="1" ht="12.75">
      <c r="A9" s="38">
        <v>8</v>
      </c>
      <c r="B9" s="39" t="s">
        <v>91</v>
      </c>
      <c r="C9" s="47" t="s">
        <v>94</v>
      </c>
      <c r="D9" s="48">
        <v>1971</v>
      </c>
      <c r="E9" s="48">
        <v>40188460</v>
      </c>
      <c r="F9" s="38"/>
      <c r="G9" s="38"/>
      <c r="H9" s="41">
        <f>F9+G9</f>
        <v>0</v>
      </c>
      <c r="I9" s="38"/>
      <c r="J9" s="38"/>
      <c r="K9" s="42"/>
      <c r="L9" s="43">
        <f>92+93+94</f>
        <v>279</v>
      </c>
      <c r="M9" s="43">
        <v>1</v>
      </c>
      <c r="P9" s="44">
        <f>L9+N9</f>
        <v>279</v>
      </c>
      <c r="R9" s="45">
        <v>194</v>
      </c>
      <c r="T9" s="38">
        <v>8</v>
      </c>
      <c r="U9" s="39" t="s">
        <v>91</v>
      </c>
      <c r="V9" s="47" t="s">
        <v>124</v>
      </c>
      <c r="W9" s="47" t="s">
        <v>157</v>
      </c>
      <c r="X9" s="47" t="s">
        <v>125</v>
      </c>
      <c r="Y9" s="47" t="s">
        <v>92</v>
      </c>
      <c r="Z9" s="43">
        <f>277+268+266</f>
        <v>811</v>
      </c>
      <c r="AB9" s="44">
        <f>Z9+AA9</f>
        <v>811</v>
      </c>
    </row>
    <row r="10" spans="1:28" s="43" customFormat="1" ht="12.75">
      <c r="A10" s="38">
        <v>8</v>
      </c>
      <c r="B10" s="39" t="s">
        <v>114</v>
      </c>
      <c r="C10" s="47" t="s">
        <v>115</v>
      </c>
      <c r="D10" s="48">
        <v>1979</v>
      </c>
      <c r="E10" s="48" t="s">
        <v>116</v>
      </c>
      <c r="F10" s="40">
        <v>282</v>
      </c>
      <c r="G10" s="40">
        <v>0</v>
      </c>
      <c r="H10" s="41">
        <f>F10+G10</f>
        <v>282</v>
      </c>
      <c r="I10" s="38"/>
      <c r="J10" s="38"/>
      <c r="K10" s="42"/>
      <c r="L10" s="43">
        <f>93+95+91</f>
        <v>279</v>
      </c>
      <c r="M10" s="43">
        <v>1</v>
      </c>
      <c r="P10" s="44">
        <f>L10+N10</f>
        <v>279</v>
      </c>
      <c r="R10" s="45">
        <v>95</v>
      </c>
      <c r="T10" s="38">
        <v>8</v>
      </c>
      <c r="U10" s="39" t="s">
        <v>56</v>
      </c>
      <c r="V10" s="47" t="s">
        <v>108</v>
      </c>
      <c r="W10" s="47" t="s">
        <v>69</v>
      </c>
      <c r="X10" s="47" t="s">
        <v>210</v>
      </c>
      <c r="Y10" s="47" t="s">
        <v>70</v>
      </c>
      <c r="Z10" s="43">
        <f>272+268+268</f>
        <v>808</v>
      </c>
      <c r="AB10" s="44">
        <f>Z10+AA10</f>
        <v>808</v>
      </c>
    </row>
    <row r="11" spans="1:28" s="43" customFormat="1" ht="12.75">
      <c r="A11" s="38">
        <v>8</v>
      </c>
      <c r="B11" s="39" t="s">
        <v>78</v>
      </c>
      <c r="C11" s="47" t="s">
        <v>204</v>
      </c>
      <c r="D11" s="48">
        <v>1974</v>
      </c>
      <c r="E11" s="48">
        <v>66737643</v>
      </c>
      <c r="F11" s="40">
        <v>275</v>
      </c>
      <c r="G11" s="40">
        <v>273</v>
      </c>
      <c r="H11" s="41">
        <f>F11+G11</f>
        <v>548</v>
      </c>
      <c r="I11" s="38"/>
      <c r="J11" s="38"/>
      <c r="K11" s="42"/>
      <c r="L11" s="43">
        <f>95+93+91</f>
        <v>279</v>
      </c>
      <c r="M11" s="43">
        <v>2</v>
      </c>
      <c r="P11" s="44">
        <f>L11+N11</f>
        <v>279</v>
      </c>
      <c r="R11" s="45">
        <v>93</v>
      </c>
      <c r="T11" s="38">
        <v>8</v>
      </c>
      <c r="U11" s="39" t="s">
        <v>63</v>
      </c>
      <c r="V11" s="47" t="s">
        <v>211</v>
      </c>
      <c r="W11" s="47" t="s">
        <v>135</v>
      </c>
      <c r="X11" s="47" t="s">
        <v>212</v>
      </c>
      <c r="Y11" s="47"/>
      <c r="Z11" s="43">
        <f>275+256+244</f>
        <v>775</v>
      </c>
      <c r="AB11" s="44">
        <f>Z11+AA11</f>
        <v>775</v>
      </c>
    </row>
    <row r="12" spans="1:28" s="43" customFormat="1" ht="12.75">
      <c r="A12" s="38">
        <v>8</v>
      </c>
      <c r="B12" s="39" t="s">
        <v>66</v>
      </c>
      <c r="C12" s="47" t="s">
        <v>104</v>
      </c>
      <c r="D12" s="48">
        <v>1982</v>
      </c>
      <c r="E12" s="48">
        <v>66740119</v>
      </c>
      <c r="F12" s="40">
        <v>274</v>
      </c>
      <c r="G12" s="40">
        <v>275</v>
      </c>
      <c r="H12" s="41">
        <f>F12+G12</f>
        <v>549</v>
      </c>
      <c r="I12" s="38"/>
      <c r="J12" s="38"/>
      <c r="K12" s="42"/>
      <c r="L12" s="43">
        <f>92+92+94</f>
        <v>278</v>
      </c>
      <c r="M12" s="43">
        <v>1</v>
      </c>
      <c r="P12" s="44">
        <f>L12+N12</f>
        <v>278</v>
      </c>
      <c r="R12" s="45">
        <v>192</v>
      </c>
      <c r="AB12" s="44">
        <f>Z12+AA12</f>
        <v>0</v>
      </c>
    </row>
    <row r="13" spans="1:28" s="43" customFormat="1" ht="12.75">
      <c r="A13" s="38">
        <v>8</v>
      </c>
      <c r="B13" s="39" t="s">
        <v>114</v>
      </c>
      <c r="C13" s="47" t="s">
        <v>120</v>
      </c>
      <c r="D13" s="48">
        <v>1958</v>
      </c>
      <c r="E13" s="48">
        <v>475753</v>
      </c>
      <c r="F13" s="38"/>
      <c r="G13" s="38"/>
      <c r="H13" s="41">
        <f>F13+G13</f>
        <v>0</v>
      </c>
      <c r="I13" s="38"/>
      <c r="J13" s="38"/>
      <c r="K13" s="42"/>
      <c r="L13" s="43">
        <f>94+90+94</f>
        <v>278</v>
      </c>
      <c r="M13" s="43">
        <v>1</v>
      </c>
      <c r="P13" s="44">
        <f>L13+N13</f>
        <v>278</v>
      </c>
      <c r="R13" s="45">
        <v>190</v>
      </c>
      <c r="AB13" s="44">
        <f>Z13+AA13</f>
        <v>0</v>
      </c>
    </row>
    <row r="14" spans="1:28" s="43" customFormat="1" ht="12.75">
      <c r="A14" s="38">
        <v>8</v>
      </c>
      <c r="B14" s="39" t="s">
        <v>78</v>
      </c>
      <c r="C14" s="47" t="s">
        <v>209</v>
      </c>
      <c r="D14" s="48">
        <v>2003</v>
      </c>
      <c r="E14" s="48">
        <v>66740152</v>
      </c>
      <c r="F14" s="38"/>
      <c r="G14" s="38"/>
      <c r="H14" s="41">
        <f>F14+G14</f>
        <v>0</v>
      </c>
      <c r="I14" s="38"/>
      <c r="J14" s="38"/>
      <c r="K14" s="42"/>
      <c r="L14" s="43">
        <f>94+93+91</f>
        <v>278</v>
      </c>
      <c r="M14" s="43">
        <v>1</v>
      </c>
      <c r="P14" s="44">
        <f>L14+N14</f>
        <v>278</v>
      </c>
      <c r="R14" s="45">
        <v>91</v>
      </c>
      <c r="AB14" s="44">
        <f>Z14+AA14</f>
        <v>0</v>
      </c>
    </row>
    <row r="15" spans="1:28" s="43" customFormat="1" ht="12.75">
      <c r="A15" s="38">
        <v>8</v>
      </c>
      <c r="B15" s="39" t="s">
        <v>91</v>
      </c>
      <c r="C15" s="47" t="s">
        <v>125</v>
      </c>
      <c r="D15" s="48">
        <v>1975</v>
      </c>
      <c r="E15" s="48" t="s">
        <v>152</v>
      </c>
      <c r="F15" s="38"/>
      <c r="G15" s="38"/>
      <c r="H15" s="41">
        <f>F15+G15</f>
        <v>0</v>
      </c>
      <c r="I15" s="38"/>
      <c r="J15" s="38"/>
      <c r="K15" s="42"/>
      <c r="L15" s="43">
        <f>91+94+92</f>
        <v>277</v>
      </c>
      <c r="M15" s="43">
        <v>2</v>
      </c>
      <c r="P15" s="44">
        <f>L15+N15</f>
        <v>277</v>
      </c>
      <c r="R15" s="45"/>
      <c r="AB15" s="44">
        <f>Z15+AA15</f>
        <v>0</v>
      </c>
    </row>
    <row r="16" spans="1:28" s="43" customFormat="1" ht="12.75">
      <c r="A16" s="38">
        <v>8</v>
      </c>
      <c r="B16" s="39" t="s">
        <v>91</v>
      </c>
      <c r="C16" s="47" t="s">
        <v>126</v>
      </c>
      <c r="D16" s="48">
        <v>1978</v>
      </c>
      <c r="E16" s="48" t="s">
        <v>162</v>
      </c>
      <c r="F16" s="38"/>
      <c r="G16" s="38"/>
      <c r="H16" s="41">
        <f>F16+G16</f>
        <v>0</v>
      </c>
      <c r="I16" s="38"/>
      <c r="J16" s="38"/>
      <c r="K16" s="42"/>
      <c r="L16" s="43">
        <f>88+94+94</f>
        <v>276</v>
      </c>
      <c r="M16" s="43">
        <v>1</v>
      </c>
      <c r="P16" s="44">
        <f>L16+N16</f>
        <v>276</v>
      </c>
      <c r="R16" s="45"/>
      <c r="AB16" s="44">
        <f>Z16+AA16</f>
        <v>0</v>
      </c>
    </row>
    <row r="17" spans="1:28" s="43" customFormat="1" ht="12.75">
      <c r="A17" s="38">
        <v>8</v>
      </c>
      <c r="B17" s="39" t="s">
        <v>63</v>
      </c>
      <c r="C17" s="47" t="s">
        <v>213</v>
      </c>
      <c r="D17" s="48">
        <v>1987</v>
      </c>
      <c r="E17" s="48">
        <v>66740068</v>
      </c>
      <c r="F17" s="40">
        <v>0</v>
      </c>
      <c r="G17" s="40">
        <v>0</v>
      </c>
      <c r="H17" s="41">
        <f>F17+G17</f>
        <v>0</v>
      </c>
      <c r="I17" s="38"/>
      <c r="J17" s="38"/>
      <c r="K17" s="42"/>
      <c r="L17" s="43">
        <f>93+93+89</f>
        <v>275</v>
      </c>
      <c r="M17" s="43">
        <v>1</v>
      </c>
      <c r="P17" s="44">
        <f>L17+N17</f>
        <v>275</v>
      </c>
      <c r="R17" s="45"/>
      <c r="AB17" s="44">
        <f>Z17+AA17</f>
        <v>0</v>
      </c>
    </row>
    <row r="18" spans="1:28" s="43" customFormat="1" ht="12.75">
      <c r="A18" s="38">
        <v>8</v>
      </c>
      <c r="B18" s="39" t="s">
        <v>91</v>
      </c>
      <c r="C18" s="47" t="s">
        <v>121</v>
      </c>
      <c r="D18" s="48">
        <v>1971</v>
      </c>
      <c r="E18" s="48" t="s">
        <v>122</v>
      </c>
      <c r="F18" s="38"/>
      <c r="G18" s="38"/>
      <c r="H18" s="41">
        <f>F18+G18</f>
        <v>0</v>
      </c>
      <c r="I18" s="38"/>
      <c r="J18" s="38"/>
      <c r="K18" s="42"/>
      <c r="L18" s="43">
        <f>87+92+95</f>
        <v>274</v>
      </c>
      <c r="M18" s="43">
        <v>1</v>
      </c>
      <c r="P18" s="44">
        <f>L18+N18</f>
        <v>274</v>
      </c>
      <c r="R18" s="45">
        <v>195</v>
      </c>
      <c r="AB18" s="44">
        <f>Z18+AA18</f>
        <v>0</v>
      </c>
    </row>
    <row r="19" spans="1:28" s="43" customFormat="1" ht="12.75">
      <c r="A19" s="38">
        <v>8</v>
      </c>
      <c r="B19" s="39" t="s">
        <v>83</v>
      </c>
      <c r="C19" s="47" t="s">
        <v>85</v>
      </c>
      <c r="D19" s="48">
        <v>1970</v>
      </c>
      <c r="E19" s="48" t="s">
        <v>101</v>
      </c>
      <c r="F19" s="38"/>
      <c r="G19" s="38"/>
      <c r="H19" s="41">
        <f>F19+G19</f>
        <v>0</v>
      </c>
      <c r="I19" s="38"/>
      <c r="J19" s="38"/>
      <c r="K19" s="42"/>
      <c r="L19" s="43">
        <f>90+92+92</f>
        <v>274</v>
      </c>
      <c r="P19" s="44">
        <f>L19+N19</f>
        <v>274</v>
      </c>
      <c r="R19" s="45">
        <v>192</v>
      </c>
      <c r="AB19" s="44">
        <f>Z19+AA19</f>
        <v>0</v>
      </c>
    </row>
    <row r="20" spans="1:28" s="43" customFormat="1" ht="12.75">
      <c r="A20" s="38">
        <v>8</v>
      </c>
      <c r="B20" s="39" t="s">
        <v>78</v>
      </c>
      <c r="C20" s="47" t="s">
        <v>206</v>
      </c>
      <c r="D20" s="48">
        <v>1963</v>
      </c>
      <c r="E20" s="48">
        <v>47090134</v>
      </c>
      <c r="F20" s="38"/>
      <c r="G20" s="38"/>
      <c r="H20" s="41">
        <f>F20+G20</f>
        <v>0</v>
      </c>
      <c r="I20" s="38"/>
      <c r="J20" s="38"/>
      <c r="K20" s="42"/>
      <c r="L20" s="43">
        <f>94+91+89</f>
        <v>274</v>
      </c>
      <c r="M20" s="43">
        <v>2</v>
      </c>
      <c r="P20" s="44">
        <f>L20+N20</f>
        <v>274</v>
      </c>
      <c r="R20" s="45">
        <v>89</v>
      </c>
      <c r="AB20" s="44">
        <f>Z20+AA20</f>
        <v>0</v>
      </c>
    </row>
    <row r="21" spans="1:28" s="43" customFormat="1" ht="12.75">
      <c r="A21" s="38">
        <v>8</v>
      </c>
      <c r="B21" s="39" t="s">
        <v>91</v>
      </c>
      <c r="C21" s="47" t="s">
        <v>93</v>
      </c>
      <c r="D21" s="48">
        <v>1975</v>
      </c>
      <c r="E21" s="48" t="s">
        <v>99</v>
      </c>
      <c r="F21" s="38"/>
      <c r="G21" s="38"/>
      <c r="H21" s="41">
        <f>F21+G21</f>
        <v>0</v>
      </c>
      <c r="I21" s="38"/>
      <c r="J21" s="38"/>
      <c r="K21" s="42"/>
      <c r="L21" s="43">
        <f>94+91+89</f>
        <v>274</v>
      </c>
      <c r="M21" s="43">
        <v>1</v>
      </c>
      <c r="P21" s="44">
        <f>L21+N21</f>
        <v>274</v>
      </c>
      <c r="R21" s="45">
        <v>89</v>
      </c>
      <c r="AB21" s="44">
        <f>Z21+AA21</f>
        <v>0</v>
      </c>
    </row>
    <row r="22" spans="1:28" s="43" customFormat="1" ht="12.75">
      <c r="A22" s="38">
        <v>8</v>
      </c>
      <c r="B22" s="39" t="s">
        <v>83</v>
      </c>
      <c r="C22" s="47" t="s">
        <v>131</v>
      </c>
      <c r="D22" s="48">
        <v>1965</v>
      </c>
      <c r="E22" s="48">
        <v>66741644</v>
      </c>
      <c r="F22" s="38"/>
      <c r="G22" s="38"/>
      <c r="H22" s="41">
        <f>F22+G22</f>
        <v>0</v>
      </c>
      <c r="I22" s="38"/>
      <c r="J22" s="38"/>
      <c r="K22" s="42"/>
      <c r="L22" s="43">
        <f>88+89+96</f>
        <v>273</v>
      </c>
      <c r="P22" s="44">
        <f>L22+N22</f>
        <v>273</v>
      </c>
      <c r="R22" s="45"/>
      <c r="AB22" s="44">
        <f>Z22+AA22</f>
        <v>0</v>
      </c>
    </row>
    <row r="23" spans="1:28" s="43" customFormat="1" ht="12.75">
      <c r="A23" s="38">
        <v>8</v>
      </c>
      <c r="B23" s="39" t="s">
        <v>56</v>
      </c>
      <c r="C23" s="47" t="s">
        <v>69</v>
      </c>
      <c r="D23" s="48">
        <v>1991</v>
      </c>
      <c r="E23" s="48">
        <v>66733954</v>
      </c>
      <c r="F23" s="38"/>
      <c r="G23" s="38"/>
      <c r="H23" s="41">
        <f>F23+G23</f>
        <v>0</v>
      </c>
      <c r="I23" s="38"/>
      <c r="J23" s="38"/>
      <c r="K23" s="42"/>
      <c r="L23" s="43">
        <f>91+89+92</f>
        <v>272</v>
      </c>
      <c r="M23" s="43">
        <v>1</v>
      </c>
      <c r="P23" s="44">
        <f>L23+N23</f>
        <v>272</v>
      </c>
      <c r="R23" s="45">
        <v>92</v>
      </c>
      <c r="AB23" s="44">
        <f>Z23+AA23</f>
        <v>0</v>
      </c>
    </row>
    <row r="24" spans="1:28" s="43" customFormat="1" ht="12.75">
      <c r="A24" s="38">
        <v>8</v>
      </c>
      <c r="B24" s="39" t="s">
        <v>78</v>
      </c>
      <c r="C24" s="47" t="s">
        <v>80</v>
      </c>
      <c r="D24" s="48">
        <v>1991</v>
      </c>
      <c r="E24" s="48">
        <v>66735721</v>
      </c>
      <c r="F24" s="40">
        <v>277</v>
      </c>
      <c r="G24" s="40">
        <v>282</v>
      </c>
      <c r="H24" s="41">
        <f>F24+G24</f>
        <v>559</v>
      </c>
      <c r="I24" s="38">
        <v>273</v>
      </c>
      <c r="J24" s="38"/>
      <c r="K24" s="42"/>
      <c r="L24" s="43">
        <f>92+90+90</f>
        <v>272</v>
      </c>
      <c r="M24" s="43">
        <v>1</v>
      </c>
      <c r="P24" s="44">
        <f>L24+N24</f>
        <v>272</v>
      </c>
      <c r="R24" s="45">
        <v>90</v>
      </c>
      <c r="AB24" s="44">
        <f>Z24+AA24</f>
        <v>0</v>
      </c>
    </row>
    <row r="25" spans="1:28" s="43" customFormat="1" ht="12.75">
      <c r="A25" s="38">
        <v>8</v>
      </c>
      <c r="B25" s="39" t="s">
        <v>56</v>
      </c>
      <c r="C25" s="47" t="s">
        <v>214</v>
      </c>
      <c r="D25" s="48">
        <v>1982</v>
      </c>
      <c r="E25" s="48" t="s">
        <v>215</v>
      </c>
      <c r="F25" s="38"/>
      <c r="G25" s="38"/>
      <c r="H25" s="41">
        <f>F25+G25</f>
        <v>0</v>
      </c>
      <c r="I25" s="38"/>
      <c r="J25" s="38"/>
      <c r="K25" s="42"/>
      <c r="L25" s="43">
        <f>87+90+94</f>
        <v>271</v>
      </c>
      <c r="P25" s="44">
        <f>L25+N25</f>
        <v>271</v>
      </c>
      <c r="R25" s="45">
        <v>94</v>
      </c>
      <c r="AB25" s="44">
        <f>Z25+AA25</f>
        <v>0</v>
      </c>
    </row>
    <row r="26" spans="1:28" s="43" customFormat="1" ht="12.75">
      <c r="A26" s="38">
        <v>8</v>
      </c>
      <c r="B26" s="39" t="s">
        <v>114</v>
      </c>
      <c r="C26" s="47" t="s">
        <v>182</v>
      </c>
      <c r="D26" s="48">
        <v>1983</v>
      </c>
      <c r="E26" s="48">
        <v>66739826</v>
      </c>
      <c r="F26" s="40">
        <v>270</v>
      </c>
      <c r="G26" s="40">
        <v>272</v>
      </c>
      <c r="H26" s="41">
        <f>F26+G26</f>
        <v>542</v>
      </c>
      <c r="I26" s="38"/>
      <c r="J26" s="38"/>
      <c r="K26" s="42"/>
      <c r="L26" s="43">
        <f>88+93+90</f>
        <v>271</v>
      </c>
      <c r="P26" s="44">
        <f>L26+N26</f>
        <v>271</v>
      </c>
      <c r="R26" s="45">
        <v>90</v>
      </c>
      <c r="AB26" s="44">
        <f>Z26+AA26</f>
        <v>0</v>
      </c>
    </row>
    <row r="27" spans="1:28" s="43" customFormat="1" ht="12.75">
      <c r="A27" s="38">
        <v>8</v>
      </c>
      <c r="B27" s="39" t="s">
        <v>114</v>
      </c>
      <c r="C27" s="47" t="s">
        <v>117</v>
      </c>
      <c r="D27" s="48">
        <v>1965</v>
      </c>
      <c r="E27" s="48">
        <v>502586147</v>
      </c>
      <c r="F27" s="38"/>
      <c r="G27" s="38"/>
      <c r="H27" s="41">
        <f>F27+G27</f>
        <v>0</v>
      </c>
      <c r="I27" s="38"/>
      <c r="J27" s="38"/>
      <c r="K27" s="42"/>
      <c r="L27" s="43">
        <f>88+92+90</f>
        <v>270</v>
      </c>
      <c r="M27" s="43">
        <v>1</v>
      </c>
      <c r="P27" s="44">
        <f>L27+N27</f>
        <v>270</v>
      </c>
      <c r="R27" s="45"/>
      <c r="AB27" s="44">
        <f>Z27+AA27</f>
        <v>0</v>
      </c>
    </row>
    <row r="28" spans="1:28" s="43" customFormat="1" ht="12.75">
      <c r="A28" s="38">
        <v>8</v>
      </c>
      <c r="B28" s="39" t="s">
        <v>56</v>
      </c>
      <c r="C28" s="47" t="s">
        <v>146</v>
      </c>
      <c r="D28" s="48">
        <v>1965</v>
      </c>
      <c r="E28" s="48">
        <v>20022114</v>
      </c>
      <c r="F28" s="40">
        <v>268</v>
      </c>
      <c r="G28" s="40">
        <v>267</v>
      </c>
      <c r="H28" s="41">
        <f>F28+G28</f>
        <v>535</v>
      </c>
      <c r="I28" s="38"/>
      <c r="J28" s="38"/>
      <c r="K28" s="42"/>
      <c r="L28" s="43">
        <f>91+90+88</f>
        <v>269</v>
      </c>
      <c r="P28" s="44">
        <f>L28+N28</f>
        <v>269</v>
      </c>
      <c r="R28" s="45"/>
      <c r="AB28" s="44">
        <f>Z28+AA28</f>
        <v>0</v>
      </c>
    </row>
    <row r="29" spans="1:28" s="43" customFormat="1" ht="12.75">
      <c r="A29" s="38">
        <v>8</v>
      </c>
      <c r="B29" s="39" t="s">
        <v>56</v>
      </c>
      <c r="C29" s="47" t="s">
        <v>70</v>
      </c>
      <c r="D29" s="48">
        <v>1958</v>
      </c>
      <c r="E29" s="48">
        <v>66736775</v>
      </c>
      <c r="F29" s="38"/>
      <c r="G29" s="38"/>
      <c r="H29" s="41">
        <f>F29+G29</f>
        <v>0</v>
      </c>
      <c r="I29" s="38"/>
      <c r="J29" s="38"/>
      <c r="K29" s="42"/>
      <c r="L29" s="43">
        <f>92+84+92</f>
        <v>268</v>
      </c>
      <c r="M29" s="43">
        <v>1</v>
      </c>
      <c r="P29" s="44">
        <f>L29+N29</f>
        <v>268</v>
      </c>
      <c r="R29" s="45">
        <v>192</v>
      </c>
      <c r="AB29" s="44">
        <f>Z29+AA29</f>
        <v>0</v>
      </c>
    </row>
    <row r="30" spans="1:28" s="43" customFormat="1" ht="12.75">
      <c r="A30" s="38">
        <v>8</v>
      </c>
      <c r="B30" s="39" t="s">
        <v>56</v>
      </c>
      <c r="C30" s="47" t="s">
        <v>210</v>
      </c>
      <c r="D30" s="48">
        <v>1969</v>
      </c>
      <c r="E30" s="48">
        <v>47090839</v>
      </c>
      <c r="F30" s="38"/>
      <c r="G30" s="38"/>
      <c r="H30" s="41">
        <f>F30+G30</f>
        <v>0</v>
      </c>
      <c r="I30" s="38"/>
      <c r="J30" s="38"/>
      <c r="K30" s="42"/>
      <c r="L30" s="43">
        <f>89+90+89</f>
        <v>268</v>
      </c>
      <c r="M30" s="43">
        <v>1</v>
      </c>
      <c r="P30" s="44">
        <f>L30+N30</f>
        <v>268</v>
      </c>
      <c r="R30" s="45">
        <v>90</v>
      </c>
      <c r="AB30" s="44">
        <f>Z30+AA30</f>
        <v>0</v>
      </c>
    </row>
    <row r="31" spans="1:28" s="43" customFormat="1" ht="12.75">
      <c r="A31" s="38">
        <v>8</v>
      </c>
      <c r="B31" s="39" t="s">
        <v>91</v>
      </c>
      <c r="C31" s="47" t="s">
        <v>92</v>
      </c>
      <c r="D31" s="48">
        <v>1999</v>
      </c>
      <c r="E31" s="48">
        <v>50207140</v>
      </c>
      <c r="F31" s="38"/>
      <c r="G31" s="38"/>
      <c r="H31" s="41">
        <f>F31+G31</f>
        <v>0</v>
      </c>
      <c r="I31" s="38"/>
      <c r="J31" s="38"/>
      <c r="K31" s="42"/>
      <c r="L31" s="43">
        <f>90+89+89</f>
        <v>268</v>
      </c>
      <c r="M31" s="43">
        <v>2</v>
      </c>
      <c r="P31" s="44">
        <f>L31+N31</f>
        <v>268</v>
      </c>
      <c r="R31" s="45">
        <v>89</v>
      </c>
      <c r="AB31" s="44"/>
    </row>
    <row r="32" spans="1:28" s="43" customFormat="1" ht="12.75">
      <c r="A32" s="38">
        <v>8</v>
      </c>
      <c r="B32" s="39" t="s">
        <v>78</v>
      </c>
      <c r="C32" s="47" t="s">
        <v>208</v>
      </c>
      <c r="D32" s="48">
        <v>1979</v>
      </c>
      <c r="E32" s="48">
        <v>66741701</v>
      </c>
      <c r="F32" s="38">
        <v>275</v>
      </c>
      <c r="G32" s="38">
        <v>273</v>
      </c>
      <c r="H32" s="41">
        <f>F32+G32</f>
        <v>548</v>
      </c>
      <c r="I32" s="38"/>
      <c r="J32" s="38"/>
      <c r="K32" s="42"/>
      <c r="L32" s="43">
        <f>93+85+89</f>
        <v>267</v>
      </c>
      <c r="M32" s="43">
        <v>1</v>
      </c>
      <c r="P32" s="44">
        <f>L32+N32</f>
        <v>267</v>
      </c>
      <c r="R32" s="45"/>
      <c r="AB32" s="44"/>
    </row>
    <row r="33" spans="1:28" s="43" customFormat="1" ht="12.75">
      <c r="A33" s="38">
        <v>8</v>
      </c>
      <c r="B33" s="39" t="s">
        <v>91</v>
      </c>
      <c r="C33" s="47" t="s">
        <v>124</v>
      </c>
      <c r="D33" s="48">
        <v>1984</v>
      </c>
      <c r="E33" s="48">
        <v>66739298</v>
      </c>
      <c r="F33" s="38"/>
      <c r="G33" s="38"/>
      <c r="H33" s="41">
        <f>F33+G33</f>
        <v>0</v>
      </c>
      <c r="I33" s="38"/>
      <c r="J33" s="38"/>
      <c r="K33" s="42"/>
      <c r="L33" s="43">
        <f>91+84+91</f>
        <v>266</v>
      </c>
      <c r="M33" s="43">
        <v>2</v>
      </c>
      <c r="P33" s="44">
        <f>L33+N33</f>
        <v>266</v>
      </c>
      <c r="R33" s="45">
        <v>91</v>
      </c>
      <c r="AB33" s="44"/>
    </row>
    <row r="34" spans="1:28" s="43" customFormat="1" ht="12.75">
      <c r="A34" s="38">
        <v>8</v>
      </c>
      <c r="B34" s="39" t="s">
        <v>78</v>
      </c>
      <c r="C34" s="47" t="s">
        <v>205</v>
      </c>
      <c r="D34" s="48">
        <v>1958</v>
      </c>
      <c r="E34" s="48">
        <v>66740583</v>
      </c>
      <c r="F34" s="40">
        <v>261</v>
      </c>
      <c r="G34" s="40">
        <v>272</v>
      </c>
      <c r="H34" s="41">
        <f>F34+G34</f>
        <v>533</v>
      </c>
      <c r="I34" s="38"/>
      <c r="J34" s="38"/>
      <c r="K34" s="42"/>
      <c r="L34" s="43">
        <f>88+89+89</f>
        <v>266</v>
      </c>
      <c r="M34" s="43">
        <v>2</v>
      </c>
      <c r="P34" s="44">
        <f>L34+N34</f>
        <v>266</v>
      </c>
      <c r="R34" s="45">
        <v>89</v>
      </c>
      <c r="AB34" s="44"/>
    </row>
    <row r="35" spans="1:28" s="43" customFormat="1" ht="12.75">
      <c r="A35" s="38">
        <v>8</v>
      </c>
      <c r="B35" s="39" t="s">
        <v>56</v>
      </c>
      <c r="C35" s="47" t="s">
        <v>108</v>
      </c>
      <c r="D35" s="48">
        <v>1976</v>
      </c>
      <c r="E35" s="48">
        <v>66736817</v>
      </c>
      <c r="F35" s="38"/>
      <c r="G35" s="38"/>
      <c r="H35" s="41">
        <f>F35+G35</f>
        <v>0</v>
      </c>
      <c r="I35" s="38"/>
      <c r="J35" s="38"/>
      <c r="K35" s="42"/>
      <c r="L35" s="43">
        <f>85+88+92</f>
        <v>265</v>
      </c>
      <c r="M35" s="43">
        <v>1</v>
      </c>
      <c r="P35" s="44">
        <f>L35+N35</f>
        <v>265</v>
      </c>
      <c r="R35" s="45">
        <v>92</v>
      </c>
      <c r="AB35" s="44"/>
    </row>
    <row r="36" spans="1:28" s="43" customFormat="1" ht="12.75">
      <c r="A36" s="38">
        <v>8</v>
      </c>
      <c r="B36" s="39" t="s">
        <v>66</v>
      </c>
      <c r="C36" s="47" t="s">
        <v>158</v>
      </c>
      <c r="D36" s="48">
        <v>1958</v>
      </c>
      <c r="E36" s="48">
        <v>66733945</v>
      </c>
      <c r="F36" s="40">
        <v>265</v>
      </c>
      <c r="G36" s="40">
        <v>0</v>
      </c>
      <c r="H36" s="41">
        <f>F36+G36</f>
        <v>265</v>
      </c>
      <c r="I36" s="38"/>
      <c r="J36" s="38"/>
      <c r="K36" s="42"/>
      <c r="L36" s="43">
        <f>87+90+88</f>
        <v>265</v>
      </c>
      <c r="M36" s="43">
        <v>1</v>
      </c>
      <c r="P36" s="44">
        <f>L36+N36</f>
        <v>265</v>
      </c>
      <c r="R36" s="45">
        <v>88</v>
      </c>
      <c r="AB36" s="44"/>
    </row>
    <row r="37" spans="1:28" s="43" customFormat="1" ht="12.75">
      <c r="A37" s="38">
        <v>8</v>
      </c>
      <c r="B37" s="39" t="s">
        <v>66</v>
      </c>
      <c r="C37" s="47" t="s">
        <v>216</v>
      </c>
      <c r="D37" s="48">
        <v>1983</v>
      </c>
      <c r="E37" s="48">
        <v>46175689</v>
      </c>
      <c r="F37" s="40">
        <v>0</v>
      </c>
      <c r="G37" s="40">
        <v>0</v>
      </c>
      <c r="H37" s="41">
        <f>F37+G37</f>
        <v>0</v>
      </c>
      <c r="I37" s="38"/>
      <c r="J37" s="38"/>
      <c r="K37" s="42"/>
      <c r="L37" s="43">
        <f>87+88+89</f>
        <v>264</v>
      </c>
      <c r="P37" s="44">
        <f>L37+N37</f>
        <v>264</v>
      </c>
      <c r="R37" s="45"/>
      <c r="AB37" s="44"/>
    </row>
    <row r="38" spans="1:28" s="43" customFormat="1" ht="12.75">
      <c r="A38" s="38">
        <v>8</v>
      </c>
      <c r="B38" s="39" t="s">
        <v>91</v>
      </c>
      <c r="C38" s="47" t="s">
        <v>157</v>
      </c>
      <c r="D38" s="48">
        <v>1966</v>
      </c>
      <c r="E38" s="48" t="s">
        <v>180</v>
      </c>
      <c r="F38" s="38"/>
      <c r="G38" s="38"/>
      <c r="H38" s="41">
        <f>F38+G38</f>
        <v>0</v>
      </c>
      <c r="I38" s="38"/>
      <c r="J38" s="38"/>
      <c r="K38" s="42"/>
      <c r="L38" s="43">
        <f>89+89+85</f>
        <v>263</v>
      </c>
      <c r="M38" s="43">
        <v>2</v>
      </c>
      <c r="P38" s="44">
        <f>L38+N38</f>
        <v>263</v>
      </c>
      <c r="R38" s="45"/>
      <c r="AB38" s="44"/>
    </row>
    <row r="39" spans="1:28" s="43" customFormat="1" ht="12.75">
      <c r="A39" s="38">
        <v>8</v>
      </c>
      <c r="B39" s="39" t="s">
        <v>63</v>
      </c>
      <c r="C39" s="47" t="s">
        <v>217</v>
      </c>
      <c r="D39" s="48">
        <v>1973</v>
      </c>
      <c r="E39" s="48">
        <v>3043414</v>
      </c>
      <c r="F39" s="38"/>
      <c r="G39" s="38"/>
      <c r="H39" s="41">
        <f>F39+G39</f>
        <v>0</v>
      </c>
      <c r="I39" s="38"/>
      <c r="J39" s="38"/>
      <c r="K39" s="42"/>
      <c r="L39" s="43">
        <f>87+88+81</f>
        <v>256</v>
      </c>
      <c r="M39" s="43">
        <v>1</v>
      </c>
      <c r="P39" s="44">
        <f>L39+N39</f>
        <v>256</v>
      </c>
      <c r="R39" s="45"/>
      <c r="AB39" s="44"/>
    </row>
    <row r="40" spans="1:28" s="43" customFormat="1" ht="12.75">
      <c r="A40" s="38">
        <v>8</v>
      </c>
      <c r="B40" s="39" t="s">
        <v>63</v>
      </c>
      <c r="C40" s="47" t="s">
        <v>167</v>
      </c>
      <c r="D40" s="48">
        <v>2001</v>
      </c>
      <c r="E40" s="48">
        <v>66736800</v>
      </c>
      <c r="F40" s="38"/>
      <c r="G40" s="38"/>
      <c r="H40" s="41">
        <f>F40+G40</f>
        <v>0</v>
      </c>
      <c r="I40" s="38"/>
      <c r="J40" s="38"/>
      <c r="K40" s="42"/>
      <c r="L40" s="43">
        <f>82+80+82</f>
        <v>244</v>
      </c>
      <c r="M40" s="43">
        <v>1</v>
      </c>
      <c r="P40" s="44">
        <f>L40+N40</f>
        <v>244</v>
      </c>
      <c r="R40" s="45"/>
      <c r="AB40" s="44"/>
    </row>
    <row r="41" spans="1:28" s="43" customFormat="1" ht="12.75">
      <c r="A41" s="38">
        <v>8</v>
      </c>
      <c r="B41" s="39" t="s">
        <v>78</v>
      </c>
      <c r="C41" s="47" t="s">
        <v>218</v>
      </c>
      <c r="D41" s="48">
        <v>1956</v>
      </c>
      <c r="E41" s="48">
        <v>66735720</v>
      </c>
      <c r="F41" s="40">
        <v>268</v>
      </c>
      <c r="G41" s="40">
        <v>267</v>
      </c>
      <c r="H41" s="41">
        <f>F41+G41</f>
        <v>535</v>
      </c>
      <c r="I41" s="38"/>
      <c r="J41" s="38"/>
      <c r="K41" s="42"/>
      <c r="L41" s="45"/>
      <c r="P41" s="44">
        <f>L41+N41</f>
        <v>0</v>
      </c>
      <c r="R41" s="45"/>
      <c r="AB41" s="44"/>
    </row>
    <row r="42" spans="1:28" s="43" customFormat="1" ht="12.75">
      <c r="A42" s="38">
        <v>8</v>
      </c>
      <c r="B42" s="39" t="s">
        <v>66</v>
      </c>
      <c r="C42" s="47" t="s">
        <v>109</v>
      </c>
      <c r="D42" s="48">
        <v>1964</v>
      </c>
      <c r="E42" s="48">
        <v>66739576</v>
      </c>
      <c r="F42" s="40">
        <v>273</v>
      </c>
      <c r="G42" s="40">
        <v>269</v>
      </c>
      <c r="H42" s="41">
        <f>F42+G42</f>
        <v>542</v>
      </c>
      <c r="I42" s="38"/>
      <c r="J42" s="38"/>
      <c r="K42" s="42"/>
      <c r="L42" s="45"/>
      <c r="P42" s="44">
        <f>L42+N42</f>
        <v>0</v>
      </c>
      <c r="R42" s="45"/>
      <c r="AB42" s="44"/>
    </row>
    <row r="43" spans="1:28" s="43" customFormat="1" ht="12.75">
      <c r="A43" s="38">
        <v>8</v>
      </c>
      <c r="B43" s="39" t="s">
        <v>114</v>
      </c>
      <c r="C43" s="47" t="s">
        <v>219</v>
      </c>
      <c r="D43" s="48">
        <v>1983</v>
      </c>
      <c r="E43" s="48">
        <v>66739826</v>
      </c>
      <c r="F43" s="38"/>
      <c r="G43" s="38"/>
      <c r="H43" s="41">
        <f>F43+G43</f>
        <v>0</v>
      </c>
      <c r="I43" s="38"/>
      <c r="J43" s="38"/>
      <c r="K43" s="42"/>
      <c r="L43" s="45"/>
      <c r="P43" s="44">
        <f>L43+N43</f>
        <v>0</v>
      </c>
      <c r="R43" s="45"/>
      <c r="AB43" s="44"/>
    </row>
    <row r="44" spans="1:28" s="43" customFormat="1" ht="12.75">
      <c r="A44" s="38">
        <v>8</v>
      </c>
      <c r="B44" s="39" t="s">
        <v>60</v>
      </c>
      <c r="C44" s="47" t="s">
        <v>111</v>
      </c>
      <c r="D44" s="48">
        <v>1981</v>
      </c>
      <c r="E44" s="48">
        <v>66739602</v>
      </c>
      <c r="F44" s="40">
        <v>277</v>
      </c>
      <c r="G44" s="40">
        <v>270</v>
      </c>
      <c r="H44" s="41">
        <f>F44+G44</f>
        <v>547</v>
      </c>
      <c r="I44" s="38"/>
      <c r="J44" s="38"/>
      <c r="K44" s="42"/>
      <c r="L44" s="45"/>
      <c r="P44" s="44">
        <f>L44+N44</f>
        <v>0</v>
      </c>
      <c r="R44" s="45"/>
      <c r="AB44" s="44"/>
    </row>
    <row r="45" spans="6:28" s="43" customFormat="1" ht="12.75">
      <c r="F45" s="38"/>
      <c r="G45" s="38"/>
      <c r="H45" s="41">
        <f>F45+G45</f>
        <v>0</v>
      </c>
      <c r="I45" s="38"/>
      <c r="J45" s="38"/>
      <c r="K45" s="42"/>
      <c r="P45" s="44">
        <f>L45+N45</f>
        <v>0</v>
      </c>
      <c r="R45" s="45"/>
      <c r="AB45" s="44"/>
    </row>
    <row r="46" spans="6:28" s="43" customFormat="1" ht="12.75">
      <c r="F46" s="38"/>
      <c r="G46" s="38"/>
      <c r="H46" s="41">
        <f>F46+G46</f>
        <v>0</v>
      </c>
      <c r="I46" s="38"/>
      <c r="J46" s="38"/>
      <c r="K46" s="42"/>
      <c r="P46" s="44">
        <f>L46+N46</f>
        <v>0</v>
      </c>
      <c r="R46" s="45"/>
      <c r="AB46" s="44"/>
    </row>
    <row r="47" spans="6:28" s="43" customFormat="1" ht="12.75">
      <c r="F47" s="38"/>
      <c r="G47" s="38"/>
      <c r="H47" s="41">
        <f>F47+G47</f>
        <v>0</v>
      </c>
      <c r="I47" s="38"/>
      <c r="J47" s="38"/>
      <c r="K47" s="42"/>
      <c r="P47" s="44">
        <f>L47+N47</f>
        <v>0</v>
      </c>
      <c r="R47" s="45"/>
      <c r="AB47" s="44"/>
    </row>
    <row r="48" spans="1:28" s="43" customFormat="1" ht="12.75">
      <c r="A48" s="38"/>
      <c r="D48" s="38"/>
      <c r="E48" s="38"/>
      <c r="F48" s="38"/>
      <c r="G48" s="38"/>
      <c r="H48" s="41">
        <f>F48+G48</f>
        <v>0</v>
      </c>
      <c r="I48" s="38"/>
      <c r="J48" s="38"/>
      <c r="K48" s="42"/>
      <c r="P48" s="44">
        <f>L48+N48</f>
        <v>0</v>
      </c>
      <c r="R48" s="45"/>
      <c r="AB48" s="44"/>
    </row>
    <row r="49" spans="1:28" s="43" customFormat="1" ht="12.75">
      <c r="A49" s="38"/>
      <c r="D49" s="38"/>
      <c r="E49" s="38"/>
      <c r="F49" s="38"/>
      <c r="G49" s="38"/>
      <c r="H49" s="41">
        <f>F49+G49</f>
        <v>0</v>
      </c>
      <c r="I49" s="38"/>
      <c r="J49" s="38"/>
      <c r="K49" s="42"/>
      <c r="P49" s="44">
        <f>L49+N49</f>
        <v>0</v>
      </c>
      <c r="R49" s="45"/>
      <c r="AB49" s="44"/>
    </row>
    <row r="50" spans="1:28" s="43" customFormat="1" ht="12.75">
      <c r="A50" s="38"/>
      <c r="D50" s="38"/>
      <c r="E50" s="38"/>
      <c r="F50" s="38"/>
      <c r="G50" s="38"/>
      <c r="H50" s="41">
        <f>F50+G50</f>
        <v>0</v>
      </c>
      <c r="I50" s="38"/>
      <c r="J50" s="38"/>
      <c r="K50" s="42"/>
      <c r="P50" s="44">
        <f>L50+N50</f>
        <v>0</v>
      </c>
      <c r="R50" s="45"/>
      <c r="AB50" s="44"/>
    </row>
    <row r="51" spans="1:28" s="43" customFormat="1" ht="12.75">
      <c r="A51" s="38"/>
      <c r="D51" s="38"/>
      <c r="E51" s="38"/>
      <c r="F51" s="38"/>
      <c r="G51" s="38"/>
      <c r="H51" s="41">
        <f>F51+G51</f>
        <v>0</v>
      </c>
      <c r="I51" s="38"/>
      <c r="J51" s="38"/>
      <c r="K51" s="42"/>
      <c r="P51" s="44">
        <f>L51+N51</f>
        <v>0</v>
      </c>
      <c r="R51" s="45"/>
      <c r="AB51" s="44"/>
    </row>
    <row r="52" spans="1:28" s="43" customFormat="1" ht="12.75">
      <c r="A52" s="38"/>
      <c r="D52" s="38"/>
      <c r="E52" s="38"/>
      <c r="F52" s="38"/>
      <c r="G52" s="38"/>
      <c r="H52" s="41">
        <f>F52+G52</f>
        <v>0</v>
      </c>
      <c r="I52" s="38"/>
      <c r="J52" s="38"/>
      <c r="K52" s="42"/>
      <c r="P52" s="44">
        <f>L52+N52</f>
        <v>0</v>
      </c>
      <c r="R52" s="45"/>
      <c r="AB52" s="44"/>
    </row>
    <row r="53" spans="1:28" s="43" customFormat="1" ht="12.75">
      <c r="A53" s="38"/>
      <c r="D53" s="38"/>
      <c r="E53" s="38"/>
      <c r="F53" s="38"/>
      <c r="G53" s="38"/>
      <c r="H53" s="41">
        <f>F53+G53</f>
        <v>0</v>
      </c>
      <c r="I53" s="38"/>
      <c r="J53" s="38"/>
      <c r="K53" s="42"/>
      <c r="P53" s="44">
        <f>L53+N53</f>
        <v>0</v>
      </c>
      <c r="R53" s="45"/>
      <c r="AB53" s="44"/>
    </row>
    <row r="54" spans="1:28" s="43" customFormat="1" ht="12.75">
      <c r="A54" s="38"/>
      <c r="D54" s="38"/>
      <c r="E54" s="38"/>
      <c r="F54" s="38"/>
      <c r="G54" s="38"/>
      <c r="H54" s="41">
        <f>F54+G54</f>
        <v>0</v>
      </c>
      <c r="I54" s="38"/>
      <c r="J54" s="38"/>
      <c r="K54" s="42"/>
      <c r="P54" s="44">
        <f>L54+N54</f>
        <v>0</v>
      </c>
      <c r="R54" s="45"/>
      <c r="AB54" s="44"/>
    </row>
    <row r="55" spans="1:28" s="43" customFormat="1" ht="12.75">
      <c r="A55" s="38"/>
      <c r="D55" s="38"/>
      <c r="E55" s="38"/>
      <c r="F55" s="38"/>
      <c r="G55" s="38"/>
      <c r="H55" s="41">
        <f>F55+G55</f>
        <v>0</v>
      </c>
      <c r="I55" s="38"/>
      <c r="J55" s="38"/>
      <c r="K55" s="42"/>
      <c r="P55" s="44">
        <f>L55+N55</f>
        <v>0</v>
      </c>
      <c r="R55" s="45"/>
      <c r="AB55" s="44"/>
    </row>
    <row r="56" spans="1:28" s="43" customFormat="1" ht="12.75">
      <c r="A56" s="38"/>
      <c r="D56" s="38"/>
      <c r="E56" s="38"/>
      <c r="F56" s="38"/>
      <c r="G56" s="38"/>
      <c r="H56" s="41">
        <f>F56+G56</f>
        <v>0</v>
      </c>
      <c r="I56" s="38"/>
      <c r="J56" s="38"/>
      <c r="K56" s="42"/>
      <c r="P56" s="44">
        <f>L56+N56</f>
        <v>0</v>
      </c>
      <c r="R56" s="45"/>
      <c r="AB56" s="44"/>
    </row>
    <row r="57" spans="1:28" s="43" customFormat="1" ht="12.75">
      <c r="A57" s="38"/>
      <c r="D57" s="38"/>
      <c r="E57" s="38"/>
      <c r="F57" s="38"/>
      <c r="G57" s="38"/>
      <c r="H57" s="41">
        <f>F57+G57</f>
        <v>0</v>
      </c>
      <c r="I57" s="38"/>
      <c r="J57" s="38"/>
      <c r="K57" s="42"/>
      <c r="P57" s="44">
        <f>L57+N57</f>
        <v>0</v>
      </c>
      <c r="R57" s="45"/>
      <c r="AB57" s="44"/>
    </row>
    <row r="58" spans="1:28" s="43" customFormat="1" ht="12.75">
      <c r="A58" s="38"/>
      <c r="D58" s="38"/>
      <c r="E58" s="38"/>
      <c r="F58" s="38"/>
      <c r="G58" s="38"/>
      <c r="H58" s="41">
        <f>F58+G58</f>
        <v>0</v>
      </c>
      <c r="I58" s="38"/>
      <c r="J58" s="38"/>
      <c r="K58" s="42"/>
      <c r="P58" s="44">
        <f>L58+N58</f>
        <v>0</v>
      </c>
      <c r="R58" s="45"/>
      <c r="AB58" s="44"/>
    </row>
    <row r="59" spans="1:28" s="43" customFormat="1" ht="12.75">
      <c r="A59" s="38"/>
      <c r="D59" s="38"/>
      <c r="E59" s="38"/>
      <c r="F59" s="38"/>
      <c r="G59" s="38"/>
      <c r="H59" s="41">
        <f>F59+G59</f>
        <v>0</v>
      </c>
      <c r="I59" s="38"/>
      <c r="J59" s="38"/>
      <c r="K59" s="42"/>
      <c r="P59" s="44">
        <f>L59+N59</f>
        <v>0</v>
      </c>
      <c r="R59" s="45"/>
      <c r="AB59" s="44"/>
    </row>
    <row r="60" spans="1:28" s="43" customFormat="1" ht="12.75">
      <c r="A60" s="38"/>
      <c r="D60" s="38"/>
      <c r="E60" s="38"/>
      <c r="F60" s="38"/>
      <c r="G60" s="38"/>
      <c r="H60" s="41">
        <f>F60+G60</f>
        <v>0</v>
      </c>
      <c r="I60" s="38"/>
      <c r="J60" s="38"/>
      <c r="K60" s="42"/>
      <c r="P60" s="44">
        <f>L60+N60</f>
        <v>0</v>
      </c>
      <c r="R60" s="45"/>
      <c r="AB60" s="44"/>
    </row>
    <row r="61" spans="1:28" s="43" customFormat="1" ht="12.75">
      <c r="A61" s="38"/>
      <c r="D61" s="38"/>
      <c r="E61" s="38"/>
      <c r="F61" s="38"/>
      <c r="G61" s="38"/>
      <c r="H61" s="41">
        <f>F61+G61</f>
        <v>0</v>
      </c>
      <c r="I61" s="38"/>
      <c r="J61" s="38"/>
      <c r="K61" s="42"/>
      <c r="P61" s="44">
        <f>L61+N61</f>
        <v>0</v>
      </c>
      <c r="R61" s="45"/>
      <c r="AB61" s="44"/>
    </row>
    <row r="62" spans="1:28" s="43" customFormat="1" ht="12.75">
      <c r="A62" s="38"/>
      <c r="D62" s="38"/>
      <c r="E62" s="38"/>
      <c r="F62" s="38"/>
      <c r="G62" s="38"/>
      <c r="H62" s="41">
        <f>F62+G62</f>
        <v>0</v>
      </c>
      <c r="I62" s="38"/>
      <c r="J62" s="38"/>
      <c r="K62" s="42"/>
      <c r="P62" s="44">
        <f>L62+N62</f>
        <v>0</v>
      </c>
      <c r="R62" s="45"/>
      <c r="AB62" s="44"/>
    </row>
    <row r="63" spans="1:28" s="43" customFormat="1" ht="12.75">
      <c r="A63" s="38"/>
      <c r="D63" s="38"/>
      <c r="E63" s="38"/>
      <c r="F63" s="38"/>
      <c r="G63" s="38"/>
      <c r="H63" s="41">
        <f>F63+G63</f>
        <v>0</v>
      </c>
      <c r="I63" s="38"/>
      <c r="J63" s="38"/>
      <c r="K63" s="42"/>
      <c r="P63" s="44">
        <f>L63+N63</f>
        <v>0</v>
      </c>
      <c r="R63" s="45"/>
      <c r="AB63" s="44"/>
    </row>
    <row r="64" spans="1:28" s="43" customFormat="1" ht="12.75">
      <c r="A64" s="38"/>
      <c r="D64" s="38"/>
      <c r="E64" s="38"/>
      <c r="F64" s="38"/>
      <c r="G64" s="38"/>
      <c r="H64" s="41">
        <f>F64+G64</f>
        <v>0</v>
      </c>
      <c r="I64" s="38"/>
      <c r="J64" s="38"/>
      <c r="K64" s="42"/>
      <c r="P64" s="44">
        <f>L64+N64</f>
        <v>0</v>
      </c>
      <c r="R64" s="45"/>
      <c r="AB64" s="44"/>
    </row>
    <row r="65" spans="1:28" s="43" customFormat="1" ht="12.75">
      <c r="A65" s="38"/>
      <c r="D65" s="38"/>
      <c r="E65" s="38"/>
      <c r="F65" s="38"/>
      <c r="G65" s="38"/>
      <c r="H65" s="41">
        <f>F65+G65</f>
        <v>0</v>
      </c>
      <c r="I65" s="38"/>
      <c r="J65" s="38"/>
      <c r="K65" s="42"/>
      <c r="P65" s="44">
        <f>L65+N65</f>
        <v>0</v>
      </c>
      <c r="R65" s="45"/>
      <c r="AB65" s="44"/>
    </row>
    <row r="66" spans="1:28" s="43" customFormat="1" ht="12.75">
      <c r="A66" s="38"/>
      <c r="D66" s="38"/>
      <c r="E66" s="38"/>
      <c r="F66" s="38"/>
      <c r="G66" s="38"/>
      <c r="H66" s="41">
        <f>F66+G66</f>
        <v>0</v>
      </c>
      <c r="I66" s="38"/>
      <c r="J66" s="38"/>
      <c r="K66" s="42"/>
      <c r="P66" s="44">
        <f>L66+N66</f>
        <v>0</v>
      </c>
      <c r="R66" s="45"/>
      <c r="AB66" s="44"/>
    </row>
    <row r="67" spans="1:28" s="43" customFormat="1" ht="12.75">
      <c r="A67" s="38"/>
      <c r="D67" s="38"/>
      <c r="E67" s="38"/>
      <c r="F67" s="38"/>
      <c r="G67" s="38"/>
      <c r="H67" s="41">
        <f>F67+G67</f>
        <v>0</v>
      </c>
      <c r="I67" s="38"/>
      <c r="J67" s="38"/>
      <c r="K67" s="42"/>
      <c r="P67" s="44">
        <f>L67+N67</f>
        <v>0</v>
      </c>
      <c r="R67" s="45"/>
      <c r="AB67" s="44"/>
    </row>
    <row r="68" spans="1:28" s="43" customFormat="1" ht="12.75">
      <c r="A68" s="38"/>
      <c r="D68" s="38"/>
      <c r="E68" s="38"/>
      <c r="F68" s="38"/>
      <c r="G68" s="38"/>
      <c r="H68" s="41">
        <f>F68+G68</f>
        <v>0</v>
      </c>
      <c r="I68" s="38"/>
      <c r="J68" s="38"/>
      <c r="K68" s="42"/>
      <c r="P68" s="44">
        <f>L68+N68</f>
        <v>0</v>
      </c>
      <c r="R68" s="45"/>
      <c r="AB68" s="44"/>
    </row>
    <row r="69" spans="1:28" s="43" customFormat="1" ht="12.75">
      <c r="A69" s="38"/>
      <c r="D69" s="38"/>
      <c r="E69" s="38"/>
      <c r="F69" s="38"/>
      <c r="G69" s="38"/>
      <c r="H69" s="41">
        <f>F69+G69</f>
        <v>0</v>
      </c>
      <c r="I69" s="38"/>
      <c r="J69" s="38"/>
      <c r="K69" s="42"/>
      <c r="P69" s="44">
        <f>L69+N69</f>
        <v>0</v>
      </c>
      <c r="R69" s="45"/>
      <c r="AB69" s="44"/>
    </row>
    <row r="70" spans="1:28" s="43" customFormat="1" ht="12.75">
      <c r="A70" s="38"/>
      <c r="D70" s="38"/>
      <c r="E70" s="38"/>
      <c r="F70" s="38"/>
      <c r="G70" s="38"/>
      <c r="H70" s="41">
        <f>F70+G70</f>
        <v>0</v>
      </c>
      <c r="I70" s="38"/>
      <c r="J70" s="38"/>
      <c r="K70" s="42"/>
      <c r="P70" s="44">
        <f>L70+N70</f>
        <v>0</v>
      </c>
      <c r="R70" s="45"/>
      <c r="AB70" s="44"/>
    </row>
    <row r="71" spans="1:11" s="43" customFormat="1" ht="12.75">
      <c r="A71" s="38"/>
      <c r="D71" s="38"/>
      <c r="E71" s="38"/>
      <c r="F71" s="38"/>
      <c r="G71" s="38"/>
      <c r="H71" s="38"/>
      <c r="I71" s="38"/>
      <c r="J71" s="38"/>
      <c r="K71" s="38"/>
    </row>
    <row r="72" spans="1:11" s="43" customFormat="1" ht="12.75">
      <c r="A72" s="38"/>
      <c r="D72" s="38"/>
      <c r="E72" s="38"/>
      <c r="F72" s="38"/>
      <c r="G72" s="38"/>
      <c r="H72" s="38"/>
      <c r="I72" s="38"/>
      <c r="J72" s="38"/>
      <c r="K72" s="38"/>
    </row>
    <row r="73" spans="1:11" s="43" customFormat="1" ht="12.75">
      <c r="A73" s="38"/>
      <c r="D73" s="38"/>
      <c r="E73" s="38"/>
      <c r="F73" s="38"/>
      <c r="G73" s="38"/>
      <c r="H73" s="38"/>
      <c r="I73" s="38"/>
      <c r="J73" s="38"/>
      <c r="K73" s="38"/>
    </row>
    <row r="74" spans="1:11" s="43" customFormat="1" ht="12.75">
      <c r="A74" s="38"/>
      <c r="D74" s="38"/>
      <c r="E74" s="38"/>
      <c r="F74" s="38"/>
      <c r="G74" s="38"/>
      <c r="H74" s="38"/>
      <c r="I74" s="38"/>
      <c r="J74" s="38"/>
      <c r="K74" s="38"/>
    </row>
    <row r="75" spans="1:11" s="43" customFormat="1" ht="12.75">
      <c r="A75" s="38"/>
      <c r="D75" s="38"/>
      <c r="E75" s="38"/>
      <c r="F75" s="38"/>
      <c r="G75" s="38"/>
      <c r="H75" s="38"/>
      <c r="I75" s="38"/>
      <c r="J75" s="38"/>
      <c r="K75" s="38"/>
    </row>
    <row r="76" spans="1:11" s="43" customFormat="1" ht="12.75">
      <c r="A76" s="38"/>
      <c r="D76" s="38"/>
      <c r="E76" s="38"/>
      <c r="F76" s="38"/>
      <c r="G76" s="38"/>
      <c r="H76" s="38"/>
      <c r="I76" s="38"/>
      <c r="J76" s="38"/>
      <c r="K76" s="38"/>
    </row>
    <row r="77" spans="1:11" s="43" customFormat="1" ht="12.75">
      <c r="A77" s="38"/>
      <c r="D77" s="38"/>
      <c r="E77" s="38"/>
      <c r="F77" s="38"/>
      <c r="G77" s="38"/>
      <c r="H77" s="38"/>
      <c r="I77" s="38"/>
      <c r="J77" s="38"/>
      <c r="K77" s="38"/>
    </row>
    <row r="78" spans="1:11" s="43" customFormat="1" ht="12.75">
      <c r="A78" s="38"/>
      <c r="D78" s="38"/>
      <c r="E78" s="38"/>
      <c r="F78" s="38"/>
      <c r="G78" s="38"/>
      <c r="H78" s="38"/>
      <c r="I78" s="38"/>
      <c r="J78" s="38"/>
      <c r="K78" s="38"/>
    </row>
    <row r="79" spans="1:11" s="43" customFormat="1" ht="12.75">
      <c r="A79" s="38"/>
      <c r="D79" s="38"/>
      <c r="E79" s="38"/>
      <c r="F79" s="38"/>
      <c r="G79" s="38"/>
      <c r="H79" s="38"/>
      <c r="I79" s="38"/>
      <c r="J79" s="38"/>
      <c r="K79" s="38"/>
    </row>
    <row r="80" spans="1:11" s="43" customFormat="1" ht="12.75">
      <c r="A80" s="38"/>
      <c r="D80" s="38"/>
      <c r="E80" s="38"/>
      <c r="F80" s="38"/>
      <c r="G80" s="38"/>
      <c r="H80" s="38"/>
      <c r="I80" s="38"/>
      <c r="J80" s="38"/>
      <c r="K80" s="38"/>
    </row>
    <row r="81" spans="1:11" s="43" customFormat="1" ht="12.75">
      <c r="A81" s="38"/>
      <c r="D81" s="38"/>
      <c r="E81" s="38"/>
      <c r="F81" s="38"/>
      <c r="G81" s="38"/>
      <c r="H81" s="38"/>
      <c r="I81" s="38"/>
      <c r="J81" s="38"/>
      <c r="K81" s="38"/>
    </row>
    <row r="82" spans="1:11" s="43" customFormat="1" ht="12.75">
      <c r="A82" s="38"/>
      <c r="D82" s="38"/>
      <c r="E82" s="38"/>
      <c r="F82" s="38"/>
      <c r="G82" s="38"/>
      <c r="H82" s="38"/>
      <c r="I82" s="38"/>
      <c r="J82" s="38"/>
      <c r="K82" s="38"/>
    </row>
    <row r="83" spans="1:11" s="43" customFormat="1" ht="12.75">
      <c r="A83" s="38"/>
      <c r="D83" s="38"/>
      <c r="E83" s="38"/>
      <c r="F83" s="38"/>
      <c r="G83" s="38"/>
      <c r="H83" s="38"/>
      <c r="I83" s="38"/>
      <c r="J83" s="38"/>
      <c r="K83" s="38"/>
    </row>
    <row r="84" spans="1:11" s="43" customFormat="1" ht="12.75">
      <c r="A84" s="38"/>
      <c r="D84" s="38"/>
      <c r="E84" s="38"/>
      <c r="F84" s="38"/>
      <c r="G84" s="38"/>
      <c r="H84" s="38"/>
      <c r="I84" s="38"/>
      <c r="J84" s="38"/>
      <c r="K84" s="38"/>
    </row>
    <row r="85" spans="1:11" s="43" customFormat="1" ht="12.75">
      <c r="A85" s="38"/>
      <c r="D85" s="38"/>
      <c r="E85" s="38"/>
      <c r="F85" s="38"/>
      <c r="G85" s="38"/>
      <c r="H85" s="38"/>
      <c r="I85" s="38"/>
      <c r="J85" s="38"/>
      <c r="K85" s="38"/>
    </row>
    <row r="86" spans="1:11" s="43" customFormat="1" ht="12.75">
      <c r="A86" s="38"/>
      <c r="D86" s="38"/>
      <c r="E86" s="38"/>
      <c r="F86" s="38"/>
      <c r="G86" s="38"/>
      <c r="H86" s="38"/>
      <c r="I86" s="38"/>
      <c r="J86" s="38"/>
      <c r="K86" s="38"/>
    </row>
    <row r="87" spans="1:11" s="43" customFormat="1" ht="12.75">
      <c r="A87" s="38"/>
      <c r="D87" s="38"/>
      <c r="E87" s="38"/>
      <c r="F87" s="38"/>
      <c r="G87" s="38"/>
      <c r="H87" s="38"/>
      <c r="I87" s="38"/>
      <c r="J87" s="38"/>
      <c r="K87" s="38"/>
    </row>
    <row r="88" spans="1:11" s="43" customFormat="1" ht="12.75">
      <c r="A88" s="38"/>
      <c r="D88" s="38"/>
      <c r="E88" s="38"/>
      <c r="F88" s="38"/>
      <c r="G88" s="38"/>
      <c r="H88" s="38"/>
      <c r="I88" s="38"/>
      <c r="J88" s="38"/>
      <c r="K88" s="38"/>
    </row>
    <row r="89" spans="1:11" s="43" customFormat="1" ht="12.75">
      <c r="A89" s="38"/>
      <c r="D89" s="38"/>
      <c r="E89" s="38"/>
      <c r="F89" s="38"/>
      <c r="G89" s="38"/>
      <c r="H89" s="38"/>
      <c r="I89" s="38"/>
      <c r="J89" s="38"/>
      <c r="K89" s="38"/>
    </row>
    <row r="90" spans="1:11" s="43" customFormat="1" ht="12.75">
      <c r="A90" s="38"/>
      <c r="D90" s="38"/>
      <c r="E90" s="38"/>
      <c r="F90" s="38"/>
      <c r="G90" s="38"/>
      <c r="H90" s="38"/>
      <c r="I90" s="38"/>
      <c r="J90" s="38"/>
      <c r="K90" s="38"/>
    </row>
    <row r="91" spans="1:11" s="43" customFormat="1" ht="12.75">
      <c r="A91" s="38"/>
      <c r="D91" s="38"/>
      <c r="E91" s="38"/>
      <c r="F91" s="38"/>
      <c r="G91" s="38"/>
      <c r="H91" s="38"/>
      <c r="I91" s="38"/>
      <c r="J91" s="38"/>
      <c r="K91" s="38"/>
    </row>
    <row r="92" spans="1:11" s="43" customFormat="1" ht="12.75">
      <c r="A92" s="38"/>
      <c r="D92" s="38"/>
      <c r="E92" s="38"/>
      <c r="F92" s="38"/>
      <c r="G92" s="38"/>
      <c r="H92" s="38"/>
      <c r="I92" s="38"/>
      <c r="J92" s="38"/>
      <c r="K92" s="38"/>
    </row>
    <row r="93" spans="1:11" s="43" customFormat="1" ht="12.75">
      <c r="A93" s="38"/>
      <c r="D93" s="38"/>
      <c r="E93" s="38"/>
      <c r="F93" s="38"/>
      <c r="G93" s="38"/>
      <c r="H93" s="38"/>
      <c r="I93" s="38"/>
      <c r="J93" s="38"/>
      <c r="K93" s="38"/>
    </row>
    <row r="94" spans="1:11" s="43" customFormat="1" ht="12.75">
      <c r="A94" s="38"/>
      <c r="D94" s="38"/>
      <c r="E94" s="38"/>
      <c r="F94" s="38"/>
      <c r="G94" s="38"/>
      <c r="H94" s="38"/>
      <c r="I94" s="38"/>
      <c r="J94" s="38"/>
      <c r="K94" s="38"/>
    </row>
    <row r="95" spans="1:11" s="43" customFormat="1" ht="12.75">
      <c r="A95" s="38"/>
      <c r="D95" s="38"/>
      <c r="E95" s="38"/>
      <c r="F95" s="38"/>
      <c r="G95" s="38"/>
      <c r="H95" s="38"/>
      <c r="I95" s="38"/>
      <c r="J95" s="38"/>
      <c r="K95" s="38"/>
    </row>
    <row r="96" spans="1:11" s="43" customFormat="1" ht="12.75">
      <c r="A96" s="38"/>
      <c r="D96" s="38"/>
      <c r="E96" s="38"/>
      <c r="F96" s="38"/>
      <c r="G96" s="38"/>
      <c r="H96" s="38"/>
      <c r="I96" s="38"/>
      <c r="J96" s="38"/>
      <c r="K96" s="38"/>
    </row>
    <row r="97" spans="1:11" s="43" customFormat="1" ht="12.75">
      <c r="A97" s="38"/>
      <c r="D97" s="38"/>
      <c r="E97" s="38"/>
      <c r="F97" s="38"/>
      <c r="G97" s="38"/>
      <c r="H97" s="38"/>
      <c r="I97" s="38"/>
      <c r="J97" s="38"/>
      <c r="K97" s="38"/>
    </row>
    <row r="98" spans="1:11" s="43" customFormat="1" ht="12.75">
      <c r="A98" s="38"/>
      <c r="D98" s="38"/>
      <c r="E98" s="38"/>
      <c r="F98" s="38"/>
      <c r="G98" s="38"/>
      <c r="H98" s="38"/>
      <c r="I98" s="38"/>
      <c r="J98" s="38"/>
      <c r="K98" s="38"/>
    </row>
    <row r="99" spans="1:11" s="43" customFormat="1" ht="12.75">
      <c r="A99" s="38"/>
      <c r="D99" s="38"/>
      <c r="E99" s="38"/>
      <c r="F99" s="38"/>
      <c r="G99" s="38"/>
      <c r="H99" s="38"/>
      <c r="I99" s="38"/>
      <c r="J99" s="38"/>
      <c r="K99" s="38"/>
    </row>
    <row r="100" spans="1:11" s="43" customFormat="1" ht="12.75">
      <c r="A100" s="38"/>
      <c r="D100" s="38"/>
      <c r="E100" s="38"/>
      <c r="F100" s="38"/>
      <c r="G100" s="38"/>
      <c r="H100" s="38"/>
      <c r="I100" s="38"/>
      <c r="J100" s="38"/>
      <c r="K100" s="38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">
    <cfRule type="cellIs" priority="1" dxfId="0" operator="equal" stopIfTrue="1">
      <formula>0</formula>
    </cfRule>
  </conditionalFormatting>
  <conditionalFormatting sqref="H4:K70 P4:Q70 AB4:AB30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AC100"/>
  <sheetViews>
    <sheetView workbookViewId="0" topLeftCell="A1">
      <selection activeCell="L4" sqref="L4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0" style="9" hidden="1" customWidth="1"/>
    <col min="11" max="11" width="3.28125" style="9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21" customFormat="1" ht="30" customHeight="1">
      <c r="A1" s="10" t="s">
        <v>24</v>
      </c>
      <c r="B1" s="11"/>
      <c r="C1" s="12" t="s">
        <v>220</v>
      </c>
      <c r="D1" s="13"/>
      <c r="E1" s="13"/>
      <c r="F1" s="13"/>
      <c r="G1" s="14" t="s">
        <v>26</v>
      </c>
      <c r="H1" s="13"/>
      <c r="I1" s="13"/>
      <c r="J1" s="13"/>
      <c r="K1" s="15"/>
      <c r="L1" s="13"/>
      <c r="M1" s="13"/>
      <c r="N1" s="13"/>
      <c r="O1" s="16"/>
      <c r="P1" s="17"/>
      <c r="Q1" s="18"/>
      <c r="R1" s="19"/>
      <c r="S1" s="12" t="s">
        <v>220</v>
      </c>
      <c r="T1" s="13"/>
      <c r="U1" s="20"/>
      <c r="V1" s="11"/>
      <c r="W1" s="11"/>
      <c r="X1" s="11"/>
      <c r="Y1" s="11"/>
      <c r="Z1" s="13"/>
      <c r="AA1" s="13"/>
      <c r="AB1" s="13"/>
    </row>
    <row r="2" spans="1:28" s="21" customFormat="1" ht="19.5" customHeight="1">
      <c r="A2" s="22" t="s">
        <v>27</v>
      </c>
      <c r="B2" s="23"/>
      <c r="C2" s="23"/>
      <c r="D2" s="16"/>
      <c r="E2" s="16"/>
      <c r="F2" s="24" t="s">
        <v>28</v>
      </c>
      <c r="G2" s="24"/>
      <c r="H2" s="24"/>
      <c r="I2" s="24" t="s">
        <v>29</v>
      </c>
      <c r="J2" s="24"/>
      <c r="K2" s="25"/>
      <c r="L2" s="26" t="s">
        <v>30</v>
      </c>
      <c r="M2" s="26"/>
      <c r="N2" s="26"/>
      <c r="O2" s="26"/>
      <c r="P2" s="26"/>
      <c r="Q2" s="46" t="s">
        <v>31</v>
      </c>
      <c r="R2" s="19"/>
      <c r="S2" s="28" t="s">
        <v>32</v>
      </c>
      <c r="T2" s="16"/>
      <c r="U2" s="29"/>
      <c r="V2" s="23"/>
      <c r="W2" s="23"/>
      <c r="X2" s="23"/>
      <c r="Y2" s="23"/>
      <c r="Z2" s="16"/>
      <c r="AA2" s="16"/>
      <c r="AB2" s="16"/>
    </row>
    <row r="3" spans="1:28" s="21" customFormat="1" ht="12.75">
      <c r="A3" s="30" t="s">
        <v>4</v>
      </c>
      <c r="B3" s="30" t="s">
        <v>33</v>
      </c>
      <c r="C3" s="30" t="s">
        <v>34</v>
      </c>
      <c r="D3" s="31" t="s">
        <v>35</v>
      </c>
      <c r="E3" s="31" t="s">
        <v>36</v>
      </c>
      <c r="F3" s="32" t="s">
        <v>37</v>
      </c>
      <c r="G3" s="32" t="s">
        <v>38</v>
      </c>
      <c r="H3" s="32" t="s">
        <v>39</v>
      </c>
      <c r="I3" s="33" t="s">
        <v>40</v>
      </c>
      <c r="J3" s="33" t="s">
        <v>41</v>
      </c>
      <c r="K3" s="34"/>
      <c r="L3" s="35" t="s">
        <v>42</v>
      </c>
      <c r="M3" s="36" t="s">
        <v>43</v>
      </c>
      <c r="N3" s="35" t="s">
        <v>44</v>
      </c>
      <c r="O3" s="36" t="s">
        <v>43</v>
      </c>
      <c r="P3" s="37" t="s">
        <v>45</v>
      </c>
      <c r="Q3" s="46"/>
      <c r="R3" s="19"/>
      <c r="S3" s="30" t="s">
        <v>46</v>
      </c>
      <c r="T3" s="30" t="s">
        <v>4</v>
      </c>
      <c r="U3" s="30" t="s">
        <v>33</v>
      </c>
      <c r="V3" s="30" t="s">
        <v>47</v>
      </c>
      <c r="W3" s="30" t="s">
        <v>48</v>
      </c>
      <c r="X3" s="30" t="s">
        <v>49</v>
      </c>
      <c r="Y3" s="30" t="s">
        <v>50</v>
      </c>
      <c r="Z3" s="31" t="s">
        <v>51</v>
      </c>
      <c r="AA3" s="31" t="s">
        <v>52</v>
      </c>
      <c r="AB3" s="30" t="s">
        <v>53</v>
      </c>
    </row>
    <row r="4" spans="1:28" s="43" customFormat="1" ht="12.75">
      <c r="A4" s="38">
        <v>8</v>
      </c>
      <c r="B4" s="39" t="s">
        <v>66</v>
      </c>
      <c r="C4" s="47" t="s">
        <v>127</v>
      </c>
      <c r="D4" s="48">
        <v>1993</v>
      </c>
      <c r="E4" s="48">
        <v>66742385</v>
      </c>
      <c r="F4" s="40">
        <v>250</v>
      </c>
      <c r="G4" s="40">
        <v>262</v>
      </c>
      <c r="H4" s="41">
        <f>F4+G4</f>
        <v>512</v>
      </c>
      <c r="I4" s="38"/>
      <c r="J4" s="38"/>
      <c r="K4" s="42"/>
      <c r="L4" s="43">
        <f>95+91+88</f>
        <v>274</v>
      </c>
      <c r="M4" s="43">
        <v>1</v>
      </c>
      <c r="P4" s="44">
        <f>L4+N4</f>
        <v>274</v>
      </c>
      <c r="R4" s="45"/>
      <c r="T4" s="43">
        <v>8</v>
      </c>
      <c r="U4" s="43" t="s">
        <v>66</v>
      </c>
      <c r="V4" s="47" t="s">
        <v>130</v>
      </c>
      <c r="W4" s="47" t="s">
        <v>128</v>
      </c>
      <c r="X4" s="47" t="s">
        <v>221</v>
      </c>
      <c r="Y4" s="47"/>
      <c r="Z4" s="43">
        <f>274+268+247</f>
        <v>789</v>
      </c>
      <c r="AB4" s="44">
        <f>Z4+AA4</f>
        <v>789</v>
      </c>
    </row>
    <row r="5" spans="1:28" s="43" customFormat="1" ht="12.75">
      <c r="A5" s="38">
        <v>8</v>
      </c>
      <c r="B5" s="39" t="s">
        <v>66</v>
      </c>
      <c r="C5" s="47" t="s">
        <v>222</v>
      </c>
      <c r="D5" s="48">
        <v>1992</v>
      </c>
      <c r="E5" s="48">
        <v>60125231</v>
      </c>
      <c r="F5" s="40">
        <v>262</v>
      </c>
      <c r="G5" s="40">
        <v>257</v>
      </c>
      <c r="H5" s="41">
        <f>F5+G5</f>
        <v>519</v>
      </c>
      <c r="I5" s="38">
        <v>261</v>
      </c>
      <c r="J5" s="38"/>
      <c r="K5" s="42"/>
      <c r="L5" s="43">
        <f>88+92+88</f>
        <v>268</v>
      </c>
      <c r="M5" s="43">
        <v>1</v>
      </c>
      <c r="P5" s="44">
        <f>L5+N5</f>
        <v>268</v>
      </c>
      <c r="R5" s="45"/>
      <c r="T5" s="43">
        <v>8</v>
      </c>
      <c r="U5" s="43" t="s">
        <v>56</v>
      </c>
      <c r="V5" s="47" t="s">
        <v>144</v>
      </c>
      <c r="W5" s="47" t="s">
        <v>145</v>
      </c>
      <c r="X5" s="47" t="s">
        <v>181</v>
      </c>
      <c r="Y5" s="47" t="s">
        <v>223</v>
      </c>
      <c r="Z5" s="43">
        <f>265+257+257</f>
        <v>779</v>
      </c>
      <c r="AB5" s="44">
        <f>Z5+AA5</f>
        <v>779</v>
      </c>
    </row>
    <row r="6" spans="1:28" s="43" customFormat="1" ht="12.75">
      <c r="A6" s="38">
        <v>8</v>
      </c>
      <c r="B6" s="39" t="s">
        <v>91</v>
      </c>
      <c r="C6" s="47" t="s">
        <v>155</v>
      </c>
      <c r="D6" s="48">
        <v>1971</v>
      </c>
      <c r="E6" s="48">
        <v>50207141</v>
      </c>
      <c r="F6" s="38"/>
      <c r="G6" s="38"/>
      <c r="H6" s="41">
        <f>F6+G6</f>
        <v>0</v>
      </c>
      <c r="I6" s="38"/>
      <c r="J6" s="38"/>
      <c r="K6" s="42"/>
      <c r="L6" s="43">
        <f>87+86+94</f>
        <v>267</v>
      </c>
      <c r="M6" s="43">
        <v>1</v>
      </c>
      <c r="P6" s="44">
        <f>L6+N6</f>
        <v>267</v>
      </c>
      <c r="R6" s="45">
        <v>94</v>
      </c>
      <c r="T6" s="43">
        <v>8</v>
      </c>
      <c r="U6" s="43" t="s">
        <v>63</v>
      </c>
      <c r="V6" s="47" t="s">
        <v>224</v>
      </c>
      <c r="W6" s="47" t="s">
        <v>225</v>
      </c>
      <c r="X6" s="47" t="s">
        <v>226</v>
      </c>
      <c r="Y6" s="47"/>
      <c r="Z6" s="43">
        <f>263+259+247</f>
        <v>769</v>
      </c>
      <c r="AB6" s="44">
        <f>Z6+AA6</f>
        <v>769</v>
      </c>
    </row>
    <row r="7" spans="1:28" s="43" customFormat="1" ht="12.75">
      <c r="A7" s="38">
        <v>8</v>
      </c>
      <c r="B7" s="39" t="s">
        <v>83</v>
      </c>
      <c r="C7" s="47" t="s">
        <v>138</v>
      </c>
      <c r="D7" s="48">
        <v>1973</v>
      </c>
      <c r="E7" s="48">
        <v>66740558</v>
      </c>
      <c r="F7" s="38"/>
      <c r="G7" s="38"/>
      <c r="H7" s="41">
        <f>F7+G7</f>
        <v>0</v>
      </c>
      <c r="I7" s="38"/>
      <c r="J7" s="38"/>
      <c r="K7" s="42"/>
      <c r="L7" s="43">
        <f>89+90+88</f>
        <v>267</v>
      </c>
      <c r="M7" s="43">
        <v>1</v>
      </c>
      <c r="P7" s="44">
        <f>L7+N7</f>
        <v>267</v>
      </c>
      <c r="R7" s="45">
        <v>88</v>
      </c>
      <c r="T7" s="43">
        <v>8</v>
      </c>
      <c r="U7" s="43" t="s">
        <v>83</v>
      </c>
      <c r="V7" s="47" t="s">
        <v>137</v>
      </c>
      <c r="W7" s="47" t="s">
        <v>138</v>
      </c>
      <c r="X7" s="47" t="s">
        <v>139</v>
      </c>
      <c r="Y7" s="47"/>
      <c r="Z7" s="43">
        <f>267+249+248</f>
        <v>764</v>
      </c>
      <c r="AB7" s="44">
        <f>Z7+AA7</f>
        <v>764</v>
      </c>
    </row>
    <row r="8" spans="1:29" s="43" customFormat="1" ht="12.75">
      <c r="A8" s="38">
        <v>8</v>
      </c>
      <c r="B8" s="39" t="s">
        <v>56</v>
      </c>
      <c r="C8" s="47" t="s">
        <v>145</v>
      </c>
      <c r="D8" s="48">
        <v>1985</v>
      </c>
      <c r="E8" s="48">
        <v>66742577</v>
      </c>
      <c r="F8" s="38"/>
      <c r="G8" s="38"/>
      <c r="H8" s="41">
        <f>F8+G8</f>
        <v>0</v>
      </c>
      <c r="I8" s="38"/>
      <c r="J8" s="38"/>
      <c r="K8" s="42"/>
      <c r="L8" s="43">
        <f>89+93+83</f>
        <v>265</v>
      </c>
      <c r="M8" s="43">
        <v>1</v>
      </c>
      <c r="P8" s="44">
        <f>L8+N8</f>
        <v>265</v>
      </c>
      <c r="R8" s="45"/>
      <c r="T8" s="43">
        <v>8</v>
      </c>
      <c r="U8" s="43" t="s">
        <v>78</v>
      </c>
      <c r="V8" s="47" t="s">
        <v>227</v>
      </c>
      <c r="W8" s="47" t="s">
        <v>228</v>
      </c>
      <c r="X8" s="47" t="s">
        <v>229</v>
      </c>
      <c r="Y8" s="47" t="s">
        <v>230</v>
      </c>
      <c r="Z8" s="43">
        <f>257+250+250</f>
        <v>757</v>
      </c>
      <c r="AB8" s="44">
        <f>Z8+AA8</f>
        <v>757</v>
      </c>
      <c r="AC8" s="43">
        <v>7</v>
      </c>
    </row>
    <row r="9" spans="1:29" s="43" customFormat="1" ht="12.75">
      <c r="A9" s="38">
        <v>8</v>
      </c>
      <c r="B9" s="39" t="s">
        <v>63</v>
      </c>
      <c r="C9" s="47" t="s">
        <v>231</v>
      </c>
      <c r="D9" s="48">
        <v>1951</v>
      </c>
      <c r="E9" s="48">
        <v>66739300</v>
      </c>
      <c r="F9" s="38"/>
      <c r="G9" s="38"/>
      <c r="H9" s="41">
        <f>F9+G9</f>
        <v>0</v>
      </c>
      <c r="I9" s="38"/>
      <c r="J9" s="38"/>
      <c r="K9" s="42"/>
      <c r="L9" s="43">
        <f>92+85+86</f>
        <v>263</v>
      </c>
      <c r="M9" s="43">
        <v>1</v>
      </c>
      <c r="P9" s="44">
        <f>L9+N9</f>
        <v>263</v>
      </c>
      <c r="R9" s="45"/>
      <c r="T9" s="43">
        <v>8</v>
      </c>
      <c r="U9" s="43" t="s">
        <v>91</v>
      </c>
      <c r="V9" s="47" t="s">
        <v>155</v>
      </c>
      <c r="W9" s="47" t="s">
        <v>154</v>
      </c>
      <c r="X9" s="47" t="s">
        <v>156</v>
      </c>
      <c r="Y9" s="47" t="s">
        <v>232</v>
      </c>
      <c r="Z9" s="43">
        <f>267+261+229</f>
        <v>757</v>
      </c>
      <c r="AB9" s="44">
        <f>Z9+AA9</f>
        <v>757</v>
      </c>
      <c r="AC9" s="43">
        <v>38</v>
      </c>
    </row>
    <row r="10" spans="1:28" s="43" customFormat="1" ht="12.75">
      <c r="A10" s="38">
        <v>8</v>
      </c>
      <c r="B10" s="39" t="s">
        <v>60</v>
      </c>
      <c r="C10" s="47" t="s">
        <v>164</v>
      </c>
      <c r="D10" s="48">
        <v>1985</v>
      </c>
      <c r="E10" s="48">
        <v>66741472</v>
      </c>
      <c r="F10" s="40">
        <v>279</v>
      </c>
      <c r="G10" s="40">
        <v>264</v>
      </c>
      <c r="H10" s="41">
        <f>F10+G10</f>
        <v>543</v>
      </c>
      <c r="I10" s="38"/>
      <c r="J10" s="38"/>
      <c r="K10" s="42"/>
      <c r="L10" s="43">
        <f>89+85+88</f>
        <v>262</v>
      </c>
      <c r="P10" s="44">
        <f>L10+N10</f>
        <v>262</v>
      </c>
      <c r="R10" s="45"/>
      <c r="T10" s="43">
        <v>8</v>
      </c>
      <c r="U10" s="43" t="s">
        <v>114</v>
      </c>
      <c r="V10" s="47" t="s">
        <v>233</v>
      </c>
      <c r="W10" s="47" t="s">
        <v>234</v>
      </c>
      <c r="X10" s="47" t="s">
        <v>235</v>
      </c>
      <c r="Y10" s="47"/>
      <c r="Z10" s="43">
        <f>215+229</f>
        <v>444</v>
      </c>
      <c r="AB10" s="44">
        <f>Z10+AA10</f>
        <v>444</v>
      </c>
    </row>
    <row r="11" spans="1:28" s="43" customFormat="1" ht="12.75">
      <c r="A11" s="38">
        <v>8</v>
      </c>
      <c r="B11" s="39" t="s">
        <v>91</v>
      </c>
      <c r="C11" s="47" t="s">
        <v>156</v>
      </c>
      <c r="D11" s="48">
        <v>1967</v>
      </c>
      <c r="E11" s="48" t="s">
        <v>165</v>
      </c>
      <c r="F11" s="38"/>
      <c r="G11" s="38"/>
      <c r="H11" s="41">
        <f>F11+G11</f>
        <v>0</v>
      </c>
      <c r="I11" s="38"/>
      <c r="J11" s="38"/>
      <c r="K11" s="42"/>
      <c r="L11" s="43">
        <f>87+87+87</f>
        <v>261</v>
      </c>
      <c r="M11" s="43">
        <v>1</v>
      </c>
      <c r="P11" s="44">
        <f>L11+N11</f>
        <v>261</v>
      </c>
      <c r="R11" s="45"/>
      <c r="AB11" s="44">
        <f>Z11+AA11</f>
        <v>0</v>
      </c>
    </row>
    <row r="12" spans="1:28" s="43" customFormat="1" ht="12.75">
      <c r="A12" s="38">
        <v>8</v>
      </c>
      <c r="B12" s="39" t="s">
        <v>54</v>
      </c>
      <c r="C12" s="47" t="s">
        <v>183</v>
      </c>
      <c r="D12" s="48">
        <v>1951</v>
      </c>
      <c r="E12" s="48">
        <v>66739764</v>
      </c>
      <c r="F12" s="40">
        <v>258</v>
      </c>
      <c r="G12" s="40">
        <v>261</v>
      </c>
      <c r="H12" s="41">
        <f>F12+G12</f>
        <v>519</v>
      </c>
      <c r="I12" s="38">
        <v>253</v>
      </c>
      <c r="J12" s="38"/>
      <c r="K12" s="42"/>
      <c r="L12" s="43">
        <f>87+89+84</f>
        <v>260</v>
      </c>
      <c r="P12" s="44">
        <f>L12+N12</f>
        <v>260</v>
      </c>
      <c r="R12" s="45"/>
      <c r="AB12" s="44">
        <f>Z12+AA12</f>
        <v>0</v>
      </c>
    </row>
    <row r="13" spans="1:28" s="43" customFormat="1" ht="12.75">
      <c r="A13" s="38">
        <v>8</v>
      </c>
      <c r="B13" s="39" t="s">
        <v>63</v>
      </c>
      <c r="C13" s="47" t="s">
        <v>236</v>
      </c>
      <c r="D13" s="48">
        <v>1990</v>
      </c>
      <c r="E13" s="48">
        <v>50205967</v>
      </c>
      <c r="F13" s="40">
        <v>253</v>
      </c>
      <c r="G13" s="40">
        <v>253</v>
      </c>
      <c r="H13" s="41">
        <f>F13+G13</f>
        <v>506</v>
      </c>
      <c r="I13" s="38"/>
      <c r="J13" s="38"/>
      <c r="K13" s="42"/>
      <c r="L13" s="43">
        <f>87+88+84</f>
        <v>259</v>
      </c>
      <c r="M13" s="43">
        <v>1</v>
      </c>
      <c r="P13" s="44">
        <f>L13+N13</f>
        <v>259</v>
      </c>
      <c r="R13" s="45"/>
      <c r="AB13" s="44">
        <f>Z13+AA13</f>
        <v>0</v>
      </c>
    </row>
    <row r="14" spans="1:28" s="43" customFormat="1" ht="12.75">
      <c r="A14" s="38">
        <v>8</v>
      </c>
      <c r="B14" s="39" t="s">
        <v>78</v>
      </c>
      <c r="C14" s="47" t="s">
        <v>228</v>
      </c>
      <c r="D14" s="48">
        <v>1973</v>
      </c>
      <c r="E14" s="48">
        <v>66740154</v>
      </c>
      <c r="F14" s="40">
        <v>256</v>
      </c>
      <c r="G14" s="40">
        <v>248</v>
      </c>
      <c r="H14" s="41">
        <f>F14+G14</f>
        <v>504</v>
      </c>
      <c r="I14" s="38"/>
      <c r="J14" s="38"/>
      <c r="K14" s="42"/>
      <c r="L14" s="43">
        <f>84+85+88</f>
        <v>257</v>
      </c>
      <c r="M14" s="43">
        <v>1</v>
      </c>
      <c r="P14" s="44">
        <f>L14+N14</f>
        <v>257</v>
      </c>
      <c r="R14" s="45">
        <v>185</v>
      </c>
      <c r="AB14" s="44">
        <f>Z14+AA14</f>
        <v>0</v>
      </c>
    </row>
    <row r="15" spans="1:28" s="43" customFormat="1" ht="12.75">
      <c r="A15" s="38">
        <v>8</v>
      </c>
      <c r="B15" s="39" t="s">
        <v>56</v>
      </c>
      <c r="C15" s="47" t="s">
        <v>181</v>
      </c>
      <c r="D15" s="48">
        <v>1948</v>
      </c>
      <c r="E15" s="48">
        <v>20428</v>
      </c>
      <c r="F15" s="38"/>
      <c r="G15" s="38"/>
      <c r="H15" s="41">
        <f>F15+G15</f>
        <v>0</v>
      </c>
      <c r="I15" s="38"/>
      <c r="J15" s="38"/>
      <c r="K15" s="42"/>
      <c r="L15" s="43">
        <f>85+84+88</f>
        <v>257</v>
      </c>
      <c r="M15" s="43">
        <v>1</v>
      </c>
      <c r="P15" s="44">
        <f>L15+N15</f>
        <v>257</v>
      </c>
      <c r="R15" s="45">
        <v>184</v>
      </c>
      <c r="AB15" s="44">
        <f>Z15+AA15</f>
        <v>0</v>
      </c>
    </row>
    <row r="16" spans="1:28" s="43" customFormat="1" ht="12.75">
      <c r="A16" s="38">
        <v>8</v>
      </c>
      <c r="B16" s="39" t="s">
        <v>56</v>
      </c>
      <c r="C16" s="47" t="s">
        <v>144</v>
      </c>
      <c r="D16" s="48">
        <v>1957</v>
      </c>
      <c r="E16" s="48">
        <v>45189476</v>
      </c>
      <c r="F16" s="38"/>
      <c r="G16" s="38"/>
      <c r="H16" s="41">
        <f>F16+G16</f>
        <v>0</v>
      </c>
      <c r="I16" s="38"/>
      <c r="J16" s="38"/>
      <c r="K16" s="42"/>
      <c r="L16" s="43">
        <f>85+88+84</f>
        <v>257</v>
      </c>
      <c r="M16" s="43">
        <v>1</v>
      </c>
      <c r="P16" s="44">
        <f>L16+N16</f>
        <v>257</v>
      </c>
      <c r="R16" s="45">
        <v>84</v>
      </c>
      <c r="AB16" s="44">
        <f>Z16+AA16</f>
        <v>0</v>
      </c>
    </row>
    <row r="17" spans="1:28" s="43" customFormat="1" ht="12.75">
      <c r="A17" s="38">
        <v>8</v>
      </c>
      <c r="B17" s="39" t="s">
        <v>54</v>
      </c>
      <c r="C17" s="47" t="s">
        <v>237</v>
      </c>
      <c r="D17" s="48">
        <v>1969</v>
      </c>
      <c r="E17" s="48">
        <v>66742439</v>
      </c>
      <c r="F17" s="40">
        <v>241</v>
      </c>
      <c r="G17" s="40">
        <v>0</v>
      </c>
      <c r="H17" s="41">
        <f>F17+G17</f>
        <v>241</v>
      </c>
      <c r="I17" s="38"/>
      <c r="J17" s="38"/>
      <c r="K17" s="42"/>
      <c r="L17" s="43">
        <f>87+83+86</f>
        <v>256</v>
      </c>
      <c r="P17" s="44">
        <f>L17+N17</f>
        <v>256</v>
      </c>
      <c r="R17" s="45"/>
      <c r="AB17" s="44">
        <f>Z17+AA17</f>
        <v>0</v>
      </c>
    </row>
    <row r="18" spans="1:28" s="43" customFormat="1" ht="12.75">
      <c r="A18" s="38">
        <v>8</v>
      </c>
      <c r="B18" s="39" t="s">
        <v>78</v>
      </c>
      <c r="C18" s="47" t="s">
        <v>229</v>
      </c>
      <c r="D18" s="48">
        <v>1945</v>
      </c>
      <c r="E18" s="48">
        <v>47090136</v>
      </c>
      <c r="F18" s="38"/>
      <c r="G18" s="38"/>
      <c r="H18" s="41">
        <f>F18+G18</f>
        <v>0</v>
      </c>
      <c r="I18" s="38"/>
      <c r="J18" s="38"/>
      <c r="K18" s="42"/>
      <c r="L18" s="43">
        <f>82+82+86</f>
        <v>250</v>
      </c>
      <c r="M18" s="43">
        <v>1</v>
      </c>
      <c r="P18" s="44">
        <f>L18+N18</f>
        <v>250</v>
      </c>
      <c r="R18" s="45">
        <v>186</v>
      </c>
      <c r="AB18" s="44">
        <f>Z18+AA18</f>
        <v>0</v>
      </c>
    </row>
    <row r="19" spans="1:28" s="43" customFormat="1" ht="12.75">
      <c r="A19" s="38">
        <v>8</v>
      </c>
      <c r="B19" s="39" t="s">
        <v>78</v>
      </c>
      <c r="C19" s="47" t="s">
        <v>227</v>
      </c>
      <c r="D19" s="48">
        <v>1968</v>
      </c>
      <c r="E19" s="48">
        <v>53156501</v>
      </c>
      <c r="F19" s="40">
        <v>255</v>
      </c>
      <c r="G19" s="40">
        <v>246</v>
      </c>
      <c r="H19" s="41">
        <f>F19+G19</f>
        <v>501</v>
      </c>
      <c r="I19" s="38"/>
      <c r="J19" s="38"/>
      <c r="K19" s="42"/>
      <c r="L19" s="43">
        <f>81+85+84</f>
        <v>250</v>
      </c>
      <c r="M19" s="43">
        <v>1</v>
      </c>
      <c r="P19" s="44">
        <f>L19+N19</f>
        <v>250</v>
      </c>
      <c r="R19" s="45">
        <v>85</v>
      </c>
      <c r="AB19" s="44">
        <f>Z19+AA19</f>
        <v>0</v>
      </c>
    </row>
    <row r="20" spans="1:28" s="43" customFormat="1" ht="12.75">
      <c r="A20" s="38">
        <v>8</v>
      </c>
      <c r="B20" s="39" t="s">
        <v>78</v>
      </c>
      <c r="C20" s="47" t="s">
        <v>230</v>
      </c>
      <c r="D20" s="48">
        <v>1951</v>
      </c>
      <c r="E20" s="48">
        <v>47090424</v>
      </c>
      <c r="F20" s="38"/>
      <c r="G20" s="38"/>
      <c r="H20" s="41">
        <f>F20+G20</f>
        <v>0</v>
      </c>
      <c r="I20" s="38"/>
      <c r="J20" s="38"/>
      <c r="K20" s="42"/>
      <c r="L20" s="43">
        <f>83+83+84</f>
        <v>250</v>
      </c>
      <c r="M20" s="43">
        <v>1</v>
      </c>
      <c r="P20" s="44">
        <f>L20+N20</f>
        <v>250</v>
      </c>
      <c r="R20" s="45">
        <v>83</v>
      </c>
      <c r="AB20" s="44">
        <f>Z20+AA20</f>
        <v>0</v>
      </c>
    </row>
    <row r="21" spans="1:28" s="43" customFormat="1" ht="12.75">
      <c r="A21" s="38">
        <v>8</v>
      </c>
      <c r="B21" s="39" t="s">
        <v>83</v>
      </c>
      <c r="C21" s="47" t="s">
        <v>139</v>
      </c>
      <c r="D21" s="48">
        <v>1965</v>
      </c>
      <c r="E21" s="48">
        <v>66742461</v>
      </c>
      <c r="F21" s="38"/>
      <c r="G21" s="38"/>
      <c r="H21" s="41">
        <f>F21+G21</f>
        <v>0</v>
      </c>
      <c r="I21" s="38"/>
      <c r="J21" s="38"/>
      <c r="K21" s="42"/>
      <c r="L21" s="43">
        <f>82+85+82</f>
        <v>249</v>
      </c>
      <c r="M21" s="43">
        <v>1</v>
      </c>
      <c r="P21" s="44">
        <f>L21+N21</f>
        <v>249</v>
      </c>
      <c r="R21" s="45"/>
      <c r="AB21" s="44">
        <f>Z21+AA21</f>
        <v>0</v>
      </c>
    </row>
    <row r="22" spans="1:28" s="43" customFormat="1" ht="12.75">
      <c r="A22" s="38">
        <v>8</v>
      </c>
      <c r="B22" s="39" t="s">
        <v>83</v>
      </c>
      <c r="C22" s="47" t="s">
        <v>137</v>
      </c>
      <c r="D22" s="48">
        <v>1972</v>
      </c>
      <c r="E22" s="48">
        <v>66736334</v>
      </c>
      <c r="F22" s="38"/>
      <c r="G22" s="38"/>
      <c r="H22" s="41">
        <f>F22+G22</f>
        <v>0</v>
      </c>
      <c r="I22" s="38"/>
      <c r="J22" s="38"/>
      <c r="K22" s="42"/>
      <c r="L22" s="43">
        <f>86+80+82</f>
        <v>248</v>
      </c>
      <c r="M22" s="43">
        <v>1</v>
      </c>
      <c r="P22" s="44">
        <f>L22+N22</f>
        <v>248</v>
      </c>
      <c r="R22" s="45"/>
      <c r="AB22" s="44">
        <f>Z22+AA22</f>
        <v>0</v>
      </c>
    </row>
    <row r="23" spans="1:28" s="43" customFormat="1" ht="12.75">
      <c r="A23" s="38">
        <v>8</v>
      </c>
      <c r="B23" s="39" t="s">
        <v>66</v>
      </c>
      <c r="C23" s="47" t="s">
        <v>238</v>
      </c>
      <c r="D23" s="48">
        <v>1958</v>
      </c>
      <c r="E23" s="48">
        <v>6019699</v>
      </c>
      <c r="F23" s="40">
        <v>239</v>
      </c>
      <c r="G23" s="40">
        <v>254</v>
      </c>
      <c r="H23" s="41">
        <f>F23+G23</f>
        <v>493</v>
      </c>
      <c r="I23" s="38"/>
      <c r="J23" s="38"/>
      <c r="K23" s="42"/>
      <c r="L23" s="43">
        <f>85+76+86</f>
        <v>247</v>
      </c>
      <c r="M23" s="43">
        <v>1</v>
      </c>
      <c r="P23" s="44">
        <f>L23+N23</f>
        <v>247</v>
      </c>
      <c r="R23" s="45">
        <v>86</v>
      </c>
      <c r="AB23" s="44">
        <f>Z23+AA23</f>
        <v>0</v>
      </c>
    </row>
    <row r="24" spans="1:28" s="43" customFormat="1" ht="12.75">
      <c r="A24" s="38">
        <v>8</v>
      </c>
      <c r="B24" s="39" t="s">
        <v>63</v>
      </c>
      <c r="C24" s="47" t="s">
        <v>239</v>
      </c>
      <c r="D24" s="48">
        <v>1965</v>
      </c>
      <c r="E24" s="48">
        <v>66742425</v>
      </c>
      <c r="F24" s="40">
        <v>245</v>
      </c>
      <c r="G24" s="40">
        <v>233</v>
      </c>
      <c r="H24" s="41">
        <f>F24+G24</f>
        <v>478</v>
      </c>
      <c r="I24" s="38"/>
      <c r="J24" s="38"/>
      <c r="K24" s="42"/>
      <c r="L24" s="43">
        <f>82+81+84</f>
        <v>247</v>
      </c>
      <c r="M24" s="43">
        <v>1</v>
      </c>
      <c r="P24" s="44">
        <f>L24+N24</f>
        <v>247</v>
      </c>
      <c r="R24" s="45">
        <v>84</v>
      </c>
      <c r="AB24" s="44">
        <f>Z24+AA24</f>
        <v>0</v>
      </c>
    </row>
    <row r="25" spans="1:28" s="43" customFormat="1" ht="12.75">
      <c r="A25" s="38">
        <v>8</v>
      </c>
      <c r="B25" s="39" t="s">
        <v>56</v>
      </c>
      <c r="C25" s="47" t="s">
        <v>223</v>
      </c>
      <c r="D25" s="48">
        <v>1959</v>
      </c>
      <c r="E25" s="48">
        <v>66740692</v>
      </c>
      <c r="F25" s="38"/>
      <c r="G25" s="38"/>
      <c r="H25" s="41">
        <f>F25+G25</f>
        <v>0</v>
      </c>
      <c r="I25" s="38"/>
      <c r="J25" s="38"/>
      <c r="K25" s="42"/>
      <c r="L25" s="43">
        <f>80+82+84</f>
        <v>246</v>
      </c>
      <c r="M25" s="43">
        <v>1</v>
      </c>
      <c r="P25" s="44">
        <f>L25+N25</f>
        <v>246</v>
      </c>
      <c r="R25" s="45"/>
      <c r="AB25" s="44">
        <f>Z25+AA25</f>
        <v>0</v>
      </c>
    </row>
    <row r="26" spans="1:28" s="43" customFormat="1" ht="12.75">
      <c r="A26" s="38">
        <v>8</v>
      </c>
      <c r="B26" s="39" t="s">
        <v>114</v>
      </c>
      <c r="C26" s="47" t="s">
        <v>234</v>
      </c>
      <c r="D26" s="48">
        <v>1973</v>
      </c>
      <c r="E26" s="48">
        <v>6674267</v>
      </c>
      <c r="F26" s="38"/>
      <c r="G26" s="38"/>
      <c r="H26" s="41">
        <f>F26+G26</f>
        <v>0</v>
      </c>
      <c r="I26" s="38"/>
      <c r="J26" s="38"/>
      <c r="K26" s="42"/>
      <c r="L26" s="43">
        <f>70+75+84</f>
        <v>229</v>
      </c>
      <c r="M26" s="43">
        <v>1</v>
      </c>
      <c r="P26" s="44">
        <f>L26+N26</f>
        <v>229</v>
      </c>
      <c r="R26" s="45">
        <v>84</v>
      </c>
      <c r="AB26" s="44">
        <f>Z26+AA26</f>
        <v>0</v>
      </c>
    </row>
    <row r="27" spans="1:28" s="43" customFormat="1" ht="12.75">
      <c r="A27" s="38">
        <v>8</v>
      </c>
      <c r="B27" s="39" t="s">
        <v>91</v>
      </c>
      <c r="C27" s="47" t="s">
        <v>154</v>
      </c>
      <c r="D27" s="48">
        <v>1962</v>
      </c>
      <c r="E27" s="48" t="s">
        <v>171</v>
      </c>
      <c r="F27" s="38"/>
      <c r="G27" s="38"/>
      <c r="H27" s="41">
        <f>F27+G27</f>
        <v>0</v>
      </c>
      <c r="I27" s="38"/>
      <c r="J27" s="38"/>
      <c r="K27" s="42"/>
      <c r="L27" s="43">
        <f>78+77+74</f>
        <v>229</v>
      </c>
      <c r="M27" s="43">
        <v>1</v>
      </c>
      <c r="P27" s="44">
        <f>L27+N27</f>
        <v>229</v>
      </c>
      <c r="R27" s="45">
        <v>74</v>
      </c>
      <c r="AB27" s="44">
        <f>Z27+AA27</f>
        <v>0</v>
      </c>
    </row>
    <row r="28" spans="1:28" s="43" customFormat="1" ht="12.75">
      <c r="A28" s="38">
        <v>8</v>
      </c>
      <c r="B28" s="39" t="s">
        <v>114</v>
      </c>
      <c r="C28" s="47" t="s">
        <v>233</v>
      </c>
      <c r="D28" s="48">
        <v>1947</v>
      </c>
      <c r="E28" s="48">
        <v>43167380</v>
      </c>
      <c r="F28" s="38"/>
      <c r="G28" s="38"/>
      <c r="H28" s="41">
        <f>F28+G28</f>
        <v>0</v>
      </c>
      <c r="I28" s="38"/>
      <c r="J28" s="38"/>
      <c r="K28" s="42"/>
      <c r="L28" s="43">
        <f>73+75+67</f>
        <v>215</v>
      </c>
      <c r="M28" s="43">
        <v>1</v>
      </c>
      <c r="P28" s="44">
        <f>L28+N28</f>
        <v>215</v>
      </c>
      <c r="R28" s="45"/>
      <c r="AB28" s="44">
        <f>Z28+AA28</f>
        <v>0</v>
      </c>
    </row>
    <row r="29" spans="1:28" s="43" customFormat="1" ht="12.75">
      <c r="A29" s="38">
        <v>8</v>
      </c>
      <c r="B29" s="39" t="s">
        <v>78</v>
      </c>
      <c r="C29" s="47" t="s">
        <v>136</v>
      </c>
      <c r="D29" s="48">
        <v>1979</v>
      </c>
      <c r="E29" s="48">
        <v>66741701</v>
      </c>
      <c r="F29" s="40">
        <v>275</v>
      </c>
      <c r="G29" s="40">
        <v>273</v>
      </c>
      <c r="H29" s="41">
        <f>F29+G29</f>
        <v>548</v>
      </c>
      <c r="I29" s="38"/>
      <c r="J29" s="38"/>
      <c r="K29" s="42"/>
      <c r="L29" s="45"/>
      <c r="P29" s="44">
        <f>L29+N29</f>
        <v>0</v>
      </c>
      <c r="R29" s="45"/>
      <c r="AB29" s="44">
        <f>Z29+AA29</f>
        <v>0</v>
      </c>
    </row>
    <row r="30" spans="1:28" s="43" customFormat="1" ht="12.75">
      <c r="A30" s="38">
        <v>8</v>
      </c>
      <c r="B30" s="39" t="s">
        <v>78</v>
      </c>
      <c r="C30" s="47" t="s">
        <v>240</v>
      </c>
      <c r="D30" s="48">
        <v>2001</v>
      </c>
      <c r="E30" s="48">
        <v>66737171</v>
      </c>
      <c r="F30" s="40">
        <v>0</v>
      </c>
      <c r="G30" s="40">
        <v>0</v>
      </c>
      <c r="H30" s="41">
        <f>F30+G30</f>
        <v>0</v>
      </c>
      <c r="I30" s="38"/>
      <c r="J30" s="38"/>
      <c r="K30" s="42"/>
      <c r="L30" s="45"/>
      <c r="P30" s="44">
        <f>L30+N30</f>
        <v>0</v>
      </c>
      <c r="R30" s="45"/>
      <c r="AB30" s="44">
        <f>Z30+AA30</f>
        <v>0</v>
      </c>
    </row>
    <row r="31" spans="1:28" s="43" customFormat="1" ht="12.75">
      <c r="A31" s="38">
        <v>8</v>
      </c>
      <c r="B31" s="39" t="s">
        <v>66</v>
      </c>
      <c r="C31" s="47" t="s">
        <v>241</v>
      </c>
      <c r="D31" s="48">
        <v>1954</v>
      </c>
      <c r="E31" s="48" t="s">
        <v>242</v>
      </c>
      <c r="F31" s="40">
        <v>256</v>
      </c>
      <c r="G31" s="40">
        <v>0</v>
      </c>
      <c r="H31" s="41">
        <f>F31+G31</f>
        <v>256</v>
      </c>
      <c r="I31" s="38"/>
      <c r="J31" s="38"/>
      <c r="K31" s="42"/>
      <c r="L31" s="45"/>
      <c r="P31" s="44">
        <f>L31+N31</f>
        <v>0</v>
      </c>
      <c r="R31" s="45"/>
      <c r="AB31" s="44"/>
    </row>
    <row r="32" spans="1:28" s="43" customFormat="1" ht="12.75">
      <c r="A32" s="38">
        <v>8</v>
      </c>
      <c r="B32" s="39" t="s">
        <v>91</v>
      </c>
      <c r="C32" s="47" t="s">
        <v>232</v>
      </c>
      <c r="D32" s="48">
        <v>1977</v>
      </c>
      <c r="E32" s="48">
        <v>66741453</v>
      </c>
      <c r="F32" s="38"/>
      <c r="G32" s="38"/>
      <c r="H32" s="41">
        <f>F32+G32</f>
        <v>0</v>
      </c>
      <c r="I32" s="38"/>
      <c r="J32" s="38"/>
      <c r="K32" s="42"/>
      <c r="L32" s="45"/>
      <c r="M32" s="43">
        <v>1</v>
      </c>
      <c r="P32" s="44">
        <f>L32+N32</f>
        <v>0</v>
      </c>
      <c r="R32" s="45"/>
      <c r="AB32" s="44"/>
    </row>
    <row r="33" spans="1:28" s="43" customFormat="1" ht="12.75">
      <c r="A33" s="38">
        <v>8</v>
      </c>
      <c r="B33" s="39" t="s">
        <v>56</v>
      </c>
      <c r="C33" s="47" t="s">
        <v>181</v>
      </c>
      <c r="D33" s="48">
        <v>1948</v>
      </c>
      <c r="E33" s="48">
        <v>20428</v>
      </c>
      <c r="F33" s="40">
        <v>259</v>
      </c>
      <c r="G33" s="40">
        <v>257</v>
      </c>
      <c r="H33" s="41">
        <f>F33+G33</f>
        <v>516</v>
      </c>
      <c r="I33" s="38"/>
      <c r="J33" s="38"/>
      <c r="K33" s="42"/>
      <c r="L33" s="45"/>
      <c r="P33" s="44">
        <f>L33+N33</f>
        <v>0</v>
      </c>
      <c r="R33" s="45"/>
      <c r="AB33" s="44"/>
    </row>
    <row r="34" spans="1:28" s="43" customFormat="1" ht="12.75">
      <c r="A34" s="38">
        <v>8</v>
      </c>
      <c r="B34" s="39" t="s">
        <v>114</v>
      </c>
      <c r="C34" s="47" t="s">
        <v>243</v>
      </c>
      <c r="D34" s="48">
        <v>1947</v>
      </c>
      <c r="E34" s="48">
        <v>43167380</v>
      </c>
      <c r="F34" s="40">
        <v>248</v>
      </c>
      <c r="G34" s="40">
        <v>243</v>
      </c>
      <c r="H34" s="41">
        <f>F34+G34</f>
        <v>491</v>
      </c>
      <c r="I34" s="38"/>
      <c r="J34" s="38"/>
      <c r="K34" s="42"/>
      <c r="L34" s="45"/>
      <c r="P34" s="44">
        <f>L34+N34</f>
        <v>0</v>
      </c>
      <c r="R34" s="45"/>
      <c r="AB34" s="44"/>
    </row>
    <row r="35" spans="1:28" s="43" customFormat="1" ht="12.75">
      <c r="A35" s="38">
        <v>8</v>
      </c>
      <c r="B35" s="39" t="s">
        <v>114</v>
      </c>
      <c r="C35" s="47" t="s">
        <v>244</v>
      </c>
      <c r="D35" s="48">
        <v>1958</v>
      </c>
      <c r="E35" s="48">
        <v>55033838</v>
      </c>
      <c r="F35" s="40">
        <v>200</v>
      </c>
      <c r="G35" s="40">
        <v>0</v>
      </c>
      <c r="H35" s="41">
        <f>F35+G35</f>
        <v>200</v>
      </c>
      <c r="I35" s="38"/>
      <c r="J35" s="38"/>
      <c r="K35" s="42"/>
      <c r="L35" s="45"/>
      <c r="P35" s="44">
        <f>L35+N35</f>
        <v>0</v>
      </c>
      <c r="R35" s="45"/>
      <c r="AB35" s="44"/>
    </row>
    <row r="36" spans="1:28" s="43" customFormat="1" ht="12.75">
      <c r="A36" s="38">
        <v>8</v>
      </c>
      <c r="B36" s="39" t="s">
        <v>114</v>
      </c>
      <c r="C36" s="47" t="s">
        <v>235</v>
      </c>
      <c r="D36" s="48">
        <v>1990</v>
      </c>
      <c r="E36" s="48">
        <v>5608386</v>
      </c>
      <c r="F36" s="38"/>
      <c r="G36" s="38"/>
      <c r="H36" s="41">
        <f>F36+G36</f>
        <v>0</v>
      </c>
      <c r="I36" s="38"/>
      <c r="J36" s="38"/>
      <c r="K36" s="42"/>
      <c r="L36" s="45"/>
      <c r="M36" s="43">
        <v>1</v>
      </c>
      <c r="P36" s="44">
        <f>L36+N36</f>
        <v>0</v>
      </c>
      <c r="R36" s="45"/>
      <c r="AB36" s="44"/>
    </row>
    <row r="37" spans="1:28" s="43" customFormat="1" ht="12.75">
      <c r="A37" s="38">
        <v>8</v>
      </c>
      <c r="B37" s="39" t="s">
        <v>114</v>
      </c>
      <c r="C37" s="47" t="s">
        <v>245</v>
      </c>
      <c r="D37" s="48"/>
      <c r="E37" s="48"/>
      <c r="F37" s="40">
        <v>228</v>
      </c>
      <c r="G37" s="40">
        <v>0</v>
      </c>
      <c r="H37" s="41">
        <f>F37+G37</f>
        <v>228</v>
      </c>
      <c r="I37" s="38"/>
      <c r="J37" s="38"/>
      <c r="K37" s="42"/>
      <c r="L37" s="45"/>
      <c r="P37" s="44">
        <f>L37+N37</f>
        <v>0</v>
      </c>
      <c r="R37" s="45"/>
      <c r="AB37" s="44"/>
    </row>
    <row r="38" spans="1:28" s="43" customFormat="1" ht="12.75">
      <c r="A38" s="38">
        <v>8</v>
      </c>
      <c r="B38" s="39" t="s">
        <v>114</v>
      </c>
      <c r="C38" s="47" t="s">
        <v>246</v>
      </c>
      <c r="D38" s="48">
        <v>1965</v>
      </c>
      <c r="E38" s="48">
        <v>50256147</v>
      </c>
      <c r="F38" s="40">
        <v>254</v>
      </c>
      <c r="G38" s="40">
        <v>256</v>
      </c>
      <c r="H38" s="41">
        <f>F38+G38</f>
        <v>510</v>
      </c>
      <c r="I38" s="38">
        <v>265</v>
      </c>
      <c r="J38" s="38"/>
      <c r="K38" s="42"/>
      <c r="L38" s="45"/>
      <c r="P38" s="44">
        <f>L38+N38</f>
        <v>0</v>
      </c>
      <c r="R38" s="45"/>
      <c r="AB38" s="44"/>
    </row>
    <row r="39" spans="1:28" s="43" customFormat="1" ht="12.75">
      <c r="A39" s="38"/>
      <c r="D39" s="38"/>
      <c r="E39" s="38"/>
      <c r="F39" s="38"/>
      <c r="G39" s="38"/>
      <c r="H39" s="41">
        <f>F39+G39</f>
        <v>0</v>
      </c>
      <c r="I39" s="38"/>
      <c r="J39" s="38"/>
      <c r="K39" s="42"/>
      <c r="P39" s="44">
        <f>L39+N39</f>
        <v>0</v>
      </c>
      <c r="R39" s="45"/>
      <c r="AB39" s="44"/>
    </row>
    <row r="40" spans="1:28" s="43" customFormat="1" ht="12.75">
      <c r="A40" s="38"/>
      <c r="D40" s="38"/>
      <c r="E40" s="38"/>
      <c r="F40" s="38"/>
      <c r="G40" s="38"/>
      <c r="H40" s="41">
        <f>F40+G40</f>
        <v>0</v>
      </c>
      <c r="I40" s="38"/>
      <c r="J40" s="38"/>
      <c r="K40" s="42"/>
      <c r="P40" s="44">
        <f>L40+N40</f>
        <v>0</v>
      </c>
      <c r="R40" s="45"/>
      <c r="AB40" s="44"/>
    </row>
    <row r="41" spans="1:28" s="43" customFormat="1" ht="12.75">
      <c r="A41" s="38"/>
      <c r="D41" s="38"/>
      <c r="E41" s="38"/>
      <c r="F41" s="38"/>
      <c r="G41" s="38"/>
      <c r="H41" s="41">
        <f>F41+G41</f>
        <v>0</v>
      </c>
      <c r="I41" s="38"/>
      <c r="J41" s="38"/>
      <c r="K41" s="42"/>
      <c r="P41" s="44">
        <f>L41+N41</f>
        <v>0</v>
      </c>
      <c r="R41" s="45"/>
      <c r="AB41" s="44"/>
    </row>
    <row r="42" spans="1:28" s="43" customFormat="1" ht="12.75">
      <c r="A42" s="38"/>
      <c r="D42" s="38"/>
      <c r="E42" s="38"/>
      <c r="F42" s="38"/>
      <c r="G42" s="38"/>
      <c r="H42" s="41">
        <f>F42+G42</f>
        <v>0</v>
      </c>
      <c r="I42" s="38"/>
      <c r="J42" s="38"/>
      <c r="K42" s="42"/>
      <c r="P42" s="44">
        <f>L42+N42</f>
        <v>0</v>
      </c>
      <c r="R42" s="45"/>
      <c r="AB42" s="44"/>
    </row>
    <row r="43" spans="1:28" s="43" customFormat="1" ht="12.75">
      <c r="A43" s="38"/>
      <c r="D43" s="38"/>
      <c r="E43" s="38"/>
      <c r="F43" s="38"/>
      <c r="G43" s="38"/>
      <c r="H43" s="41">
        <f>F43+G43</f>
        <v>0</v>
      </c>
      <c r="I43" s="38"/>
      <c r="J43" s="38"/>
      <c r="K43" s="42"/>
      <c r="P43" s="44">
        <f>L43+N43</f>
        <v>0</v>
      </c>
      <c r="R43" s="45"/>
      <c r="AB43" s="44"/>
    </row>
    <row r="44" spans="1:28" s="43" customFormat="1" ht="12.75">
      <c r="A44" s="38"/>
      <c r="D44" s="38"/>
      <c r="E44" s="38"/>
      <c r="F44" s="38"/>
      <c r="G44" s="38"/>
      <c r="H44" s="41">
        <f>F44+G44</f>
        <v>0</v>
      </c>
      <c r="I44" s="38"/>
      <c r="J44" s="38"/>
      <c r="K44" s="42"/>
      <c r="P44" s="44">
        <f>L44+N44</f>
        <v>0</v>
      </c>
      <c r="R44" s="45"/>
      <c r="AB44" s="44"/>
    </row>
    <row r="45" spans="1:28" s="43" customFormat="1" ht="12.75">
      <c r="A45" s="38"/>
      <c r="D45" s="38"/>
      <c r="E45" s="38"/>
      <c r="F45" s="38"/>
      <c r="G45" s="38"/>
      <c r="H45" s="41">
        <f>F45+G45</f>
        <v>0</v>
      </c>
      <c r="I45" s="38"/>
      <c r="J45" s="38"/>
      <c r="K45" s="42"/>
      <c r="P45" s="44">
        <f>L45+N45</f>
        <v>0</v>
      </c>
      <c r="R45" s="45"/>
      <c r="AB45" s="44"/>
    </row>
    <row r="46" spans="1:28" s="43" customFormat="1" ht="12.75">
      <c r="A46" s="38"/>
      <c r="D46" s="38"/>
      <c r="E46" s="38"/>
      <c r="F46" s="38"/>
      <c r="G46" s="38"/>
      <c r="H46" s="41">
        <f>F46+G46</f>
        <v>0</v>
      </c>
      <c r="I46" s="38"/>
      <c r="J46" s="38"/>
      <c r="K46" s="42"/>
      <c r="P46" s="44">
        <f>L46+N46</f>
        <v>0</v>
      </c>
      <c r="R46" s="45"/>
      <c r="AB46" s="44"/>
    </row>
    <row r="47" spans="1:28" s="43" customFormat="1" ht="12.75">
      <c r="A47" s="38"/>
      <c r="D47" s="38"/>
      <c r="E47" s="38"/>
      <c r="F47" s="38"/>
      <c r="G47" s="38"/>
      <c r="H47" s="41">
        <f>F47+G47</f>
        <v>0</v>
      </c>
      <c r="I47" s="38"/>
      <c r="J47" s="38"/>
      <c r="K47" s="42"/>
      <c r="P47" s="44">
        <f>L47+N47</f>
        <v>0</v>
      </c>
      <c r="R47" s="45"/>
      <c r="AB47" s="44"/>
    </row>
    <row r="48" spans="1:28" s="43" customFormat="1" ht="12.75">
      <c r="A48" s="38"/>
      <c r="D48" s="38"/>
      <c r="E48" s="38"/>
      <c r="F48" s="38"/>
      <c r="G48" s="38"/>
      <c r="H48" s="41">
        <f>F48+G48</f>
        <v>0</v>
      </c>
      <c r="I48" s="38"/>
      <c r="J48" s="38"/>
      <c r="K48" s="42"/>
      <c r="P48" s="44">
        <f>L48+N48</f>
        <v>0</v>
      </c>
      <c r="R48" s="45"/>
      <c r="AB48" s="44"/>
    </row>
    <row r="49" spans="1:28" s="43" customFormat="1" ht="12.75">
      <c r="A49" s="38"/>
      <c r="D49" s="38"/>
      <c r="E49" s="38"/>
      <c r="F49" s="38"/>
      <c r="G49" s="38"/>
      <c r="H49" s="41">
        <f>F49+G49</f>
        <v>0</v>
      </c>
      <c r="I49" s="38"/>
      <c r="J49" s="38"/>
      <c r="K49" s="42"/>
      <c r="P49" s="44">
        <f>L49+N49</f>
        <v>0</v>
      </c>
      <c r="R49" s="45"/>
      <c r="AB49" s="44"/>
    </row>
    <row r="50" spans="1:28" s="43" customFormat="1" ht="12.75">
      <c r="A50" s="38"/>
      <c r="D50" s="38"/>
      <c r="E50" s="38"/>
      <c r="F50" s="38"/>
      <c r="G50" s="38"/>
      <c r="H50" s="41">
        <f>F50+G50</f>
        <v>0</v>
      </c>
      <c r="I50" s="38"/>
      <c r="J50" s="38"/>
      <c r="K50" s="42"/>
      <c r="P50" s="44">
        <f>L50+N50</f>
        <v>0</v>
      </c>
      <c r="R50" s="45"/>
      <c r="AB50" s="44"/>
    </row>
    <row r="51" spans="1:28" s="43" customFormat="1" ht="12.75">
      <c r="A51" s="38"/>
      <c r="D51" s="38"/>
      <c r="E51" s="38"/>
      <c r="F51" s="38"/>
      <c r="G51" s="38"/>
      <c r="H51" s="41">
        <f>F51+G51</f>
        <v>0</v>
      </c>
      <c r="I51" s="38"/>
      <c r="J51" s="38"/>
      <c r="K51" s="42"/>
      <c r="P51" s="44">
        <f>L51+N51</f>
        <v>0</v>
      </c>
      <c r="R51" s="45"/>
      <c r="AB51" s="44"/>
    </row>
    <row r="52" spans="1:28" s="43" customFormat="1" ht="12.75">
      <c r="A52" s="38"/>
      <c r="D52" s="38"/>
      <c r="E52" s="38"/>
      <c r="F52" s="38"/>
      <c r="G52" s="38"/>
      <c r="H52" s="41">
        <f>F52+G52</f>
        <v>0</v>
      </c>
      <c r="I52" s="38"/>
      <c r="J52" s="38"/>
      <c r="K52" s="42"/>
      <c r="P52" s="44">
        <f>L52+N52</f>
        <v>0</v>
      </c>
      <c r="R52" s="45"/>
      <c r="AB52" s="44"/>
    </row>
    <row r="53" spans="1:28" s="43" customFormat="1" ht="12.75">
      <c r="A53" s="38"/>
      <c r="D53" s="38"/>
      <c r="E53" s="38"/>
      <c r="F53" s="38"/>
      <c r="G53" s="38"/>
      <c r="H53" s="41">
        <f>F53+G53</f>
        <v>0</v>
      </c>
      <c r="I53" s="38"/>
      <c r="J53" s="38"/>
      <c r="K53" s="42"/>
      <c r="P53" s="44">
        <f>L53+N53</f>
        <v>0</v>
      </c>
      <c r="R53" s="45"/>
      <c r="AB53" s="44"/>
    </row>
    <row r="54" spans="1:28" s="43" customFormat="1" ht="12.75">
      <c r="A54" s="38"/>
      <c r="D54" s="38"/>
      <c r="E54" s="38"/>
      <c r="F54" s="38"/>
      <c r="G54" s="38"/>
      <c r="H54" s="41">
        <f>F54+G54</f>
        <v>0</v>
      </c>
      <c r="I54" s="38"/>
      <c r="J54" s="38"/>
      <c r="K54" s="42"/>
      <c r="P54" s="44">
        <f>L54+N54</f>
        <v>0</v>
      </c>
      <c r="R54" s="45"/>
      <c r="AB54" s="44"/>
    </row>
    <row r="55" spans="1:28" s="43" customFormat="1" ht="12.75">
      <c r="A55" s="38"/>
      <c r="D55" s="38"/>
      <c r="E55" s="38"/>
      <c r="F55" s="38"/>
      <c r="G55" s="38"/>
      <c r="H55" s="41">
        <f>F55+G55</f>
        <v>0</v>
      </c>
      <c r="I55" s="38"/>
      <c r="J55" s="38"/>
      <c r="K55" s="42"/>
      <c r="P55" s="44">
        <f>L55+N55</f>
        <v>0</v>
      </c>
      <c r="R55" s="45"/>
      <c r="AB55" s="44"/>
    </row>
    <row r="56" spans="1:28" s="43" customFormat="1" ht="12.75">
      <c r="A56" s="38"/>
      <c r="D56" s="38"/>
      <c r="E56" s="38"/>
      <c r="F56" s="38"/>
      <c r="G56" s="38"/>
      <c r="H56" s="41">
        <f>F56+G56</f>
        <v>0</v>
      </c>
      <c r="I56" s="38"/>
      <c r="J56" s="38"/>
      <c r="K56" s="42"/>
      <c r="P56" s="44">
        <f>L56+N56</f>
        <v>0</v>
      </c>
      <c r="R56" s="45"/>
      <c r="AB56" s="44"/>
    </row>
    <row r="57" spans="1:28" s="43" customFormat="1" ht="12.75">
      <c r="A57" s="38"/>
      <c r="D57" s="38"/>
      <c r="E57" s="38"/>
      <c r="F57" s="38"/>
      <c r="G57" s="38"/>
      <c r="H57" s="41">
        <f>F57+G57</f>
        <v>0</v>
      </c>
      <c r="I57" s="38"/>
      <c r="J57" s="38"/>
      <c r="K57" s="42"/>
      <c r="P57" s="44">
        <f>L57+N57</f>
        <v>0</v>
      </c>
      <c r="R57" s="45"/>
      <c r="AB57" s="44"/>
    </row>
    <row r="58" spans="1:28" s="43" customFormat="1" ht="12.75">
      <c r="A58" s="38"/>
      <c r="D58" s="38"/>
      <c r="E58" s="38"/>
      <c r="F58" s="38"/>
      <c r="G58" s="38"/>
      <c r="H58" s="41">
        <f>F58+G58</f>
        <v>0</v>
      </c>
      <c r="I58" s="38"/>
      <c r="J58" s="38"/>
      <c r="K58" s="42"/>
      <c r="P58" s="44">
        <f>L58+N58</f>
        <v>0</v>
      </c>
      <c r="R58" s="45"/>
      <c r="AB58" s="44"/>
    </row>
    <row r="59" spans="1:28" s="43" customFormat="1" ht="12.75">
      <c r="A59" s="38"/>
      <c r="D59" s="38"/>
      <c r="E59" s="38"/>
      <c r="F59" s="38"/>
      <c r="G59" s="38"/>
      <c r="H59" s="41">
        <f>F59+G59</f>
        <v>0</v>
      </c>
      <c r="I59" s="38"/>
      <c r="J59" s="38"/>
      <c r="K59" s="42"/>
      <c r="P59" s="44">
        <f>L59+N59</f>
        <v>0</v>
      </c>
      <c r="R59" s="45"/>
      <c r="AB59" s="44"/>
    </row>
    <row r="60" spans="1:28" s="43" customFormat="1" ht="12.75">
      <c r="A60" s="38"/>
      <c r="D60" s="38"/>
      <c r="E60" s="38"/>
      <c r="F60" s="38"/>
      <c r="G60" s="38"/>
      <c r="H60" s="41">
        <f>F60+G60</f>
        <v>0</v>
      </c>
      <c r="I60" s="38"/>
      <c r="J60" s="38"/>
      <c r="K60" s="42"/>
      <c r="P60" s="44">
        <f>L60+N60</f>
        <v>0</v>
      </c>
      <c r="R60" s="45"/>
      <c r="AB60" s="44"/>
    </row>
    <row r="61" spans="1:28" s="43" customFormat="1" ht="12.75">
      <c r="A61" s="38"/>
      <c r="D61" s="38"/>
      <c r="E61" s="38"/>
      <c r="F61" s="38"/>
      <c r="G61" s="38"/>
      <c r="H61" s="41">
        <f>F61+G61</f>
        <v>0</v>
      </c>
      <c r="I61" s="38"/>
      <c r="J61" s="38"/>
      <c r="K61" s="42"/>
      <c r="P61" s="44">
        <f>L61+N61</f>
        <v>0</v>
      </c>
      <c r="R61" s="45"/>
      <c r="AB61" s="44"/>
    </row>
    <row r="62" spans="1:28" s="43" customFormat="1" ht="12.75">
      <c r="A62" s="38"/>
      <c r="D62" s="38"/>
      <c r="E62" s="38"/>
      <c r="F62" s="38"/>
      <c r="G62" s="38"/>
      <c r="H62" s="41">
        <f>F62+G62</f>
        <v>0</v>
      </c>
      <c r="I62" s="38"/>
      <c r="J62" s="38"/>
      <c r="K62" s="42"/>
      <c r="P62" s="44">
        <f>L62+N62</f>
        <v>0</v>
      </c>
      <c r="R62" s="45"/>
      <c r="AB62" s="44"/>
    </row>
    <row r="63" spans="1:28" s="43" customFormat="1" ht="12.75">
      <c r="A63" s="38"/>
      <c r="D63" s="38"/>
      <c r="E63" s="38"/>
      <c r="F63" s="38"/>
      <c r="G63" s="38"/>
      <c r="H63" s="41">
        <f>F63+G63</f>
        <v>0</v>
      </c>
      <c r="I63" s="38"/>
      <c r="J63" s="38"/>
      <c r="K63" s="42"/>
      <c r="P63" s="44">
        <f>L63+N63</f>
        <v>0</v>
      </c>
      <c r="R63" s="45"/>
      <c r="AB63" s="44"/>
    </row>
    <row r="64" spans="1:28" s="43" customFormat="1" ht="12.75">
      <c r="A64" s="38"/>
      <c r="D64" s="38"/>
      <c r="E64" s="38"/>
      <c r="F64" s="38"/>
      <c r="G64" s="38"/>
      <c r="H64" s="41">
        <f>F64+G64</f>
        <v>0</v>
      </c>
      <c r="I64" s="38"/>
      <c r="J64" s="38"/>
      <c r="K64" s="42"/>
      <c r="P64" s="44">
        <f>L64+N64</f>
        <v>0</v>
      </c>
      <c r="R64" s="45"/>
      <c r="AB64" s="44"/>
    </row>
    <row r="65" spans="1:28" s="43" customFormat="1" ht="12.75">
      <c r="A65" s="38"/>
      <c r="D65" s="38"/>
      <c r="E65" s="38"/>
      <c r="F65" s="38"/>
      <c r="G65" s="38"/>
      <c r="H65" s="41">
        <f>F65+G65</f>
        <v>0</v>
      </c>
      <c r="I65" s="38"/>
      <c r="J65" s="38"/>
      <c r="K65" s="42"/>
      <c r="P65" s="44">
        <f>L65+N65</f>
        <v>0</v>
      </c>
      <c r="R65" s="45"/>
      <c r="AB65" s="44"/>
    </row>
    <row r="66" spans="1:28" s="43" customFormat="1" ht="12.75">
      <c r="A66" s="38"/>
      <c r="D66" s="38"/>
      <c r="E66" s="38"/>
      <c r="F66" s="38"/>
      <c r="G66" s="38"/>
      <c r="H66" s="41">
        <f>F66+G66</f>
        <v>0</v>
      </c>
      <c r="I66" s="38"/>
      <c r="J66" s="38"/>
      <c r="K66" s="42"/>
      <c r="P66" s="44">
        <f>L66+N66</f>
        <v>0</v>
      </c>
      <c r="R66" s="45"/>
      <c r="AB66" s="44"/>
    </row>
    <row r="67" spans="1:28" s="43" customFormat="1" ht="12.75">
      <c r="A67" s="38"/>
      <c r="D67" s="38"/>
      <c r="E67" s="38"/>
      <c r="F67" s="38"/>
      <c r="G67" s="38"/>
      <c r="H67" s="41">
        <f>F67+G67</f>
        <v>0</v>
      </c>
      <c r="I67" s="38"/>
      <c r="J67" s="38"/>
      <c r="K67" s="42"/>
      <c r="P67" s="44">
        <f>L67+N67</f>
        <v>0</v>
      </c>
      <c r="R67" s="45"/>
      <c r="AB67" s="44"/>
    </row>
    <row r="68" spans="1:28" s="43" customFormat="1" ht="12.75">
      <c r="A68" s="38"/>
      <c r="D68" s="38"/>
      <c r="E68" s="38"/>
      <c r="F68" s="38"/>
      <c r="G68" s="38"/>
      <c r="H68" s="41">
        <f>F68+G68</f>
        <v>0</v>
      </c>
      <c r="I68" s="38"/>
      <c r="J68" s="38"/>
      <c r="K68" s="42"/>
      <c r="P68" s="44">
        <f>L68+N68</f>
        <v>0</v>
      </c>
      <c r="R68" s="45"/>
      <c r="AB68" s="44"/>
    </row>
    <row r="69" spans="1:28" s="43" customFormat="1" ht="12.75">
      <c r="A69" s="38"/>
      <c r="D69" s="38"/>
      <c r="E69" s="38"/>
      <c r="F69" s="38"/>
      <c r="G69" s="38"/>
      <c r="H69" s="41">
        <f>F69+G69</f>
        <v>0</v>
      </c>
      <c r="I69" s="38"/>
      <c r="J69" s="38"/>
      <c r="K69" s="42"/>
      <c r="P69" s="44">
        <f>L69+N69</f>
        <v>0</v>
      </c>
      <c r="R69" s="45"/>
      <c r="AB69" s="44"/>
    </row>
    <row r="70" spans="1:28" s="43" customFormat="1" ht="12.75">
      <c r="A70" s="38"/>
      <c r="D70" s="38"/>
      <c r="E70" s="38"/>
      <c r="F70" s="38"/>
      <c r="G70" s="38"/>
      <c r="H70" s="41">
        <f>F70+G70</f>
        <v>0</v>
      </c>
      <c r="I70" s="38"/>
      <c r="J70" s="38"/>
      <c r="K70" s="42"/>
      <c r="P70" s="44">
        <f>L70+N70</f>
        <v>0</v>
      </c>
      <c r="R70" s="45"/>
      <c r="AB70" s="44"/>
    </row>
    <row r="71" spans="1:11" s="43" customFormat="1" ht="12.75">
      <c r="A71" s="38"/>
      <c r="D71" s="38"/>
      <c r="E71" s="38"/>
      <c r="F71" s="38"/>
      <c r="G71" s="38"/>
      <c r="H71" s="38"/>
      <c r="I71" s="38"/>
      <c r="J71" s="38"/>
      <c r="K71" s="38"/>
    </row>
    <row r="72" spans="1:11" s="43" customFormat="1" ht="12.75">
      <c r="A72" s="38"/>
      <c r="D72" s="38"/>
      <c r="E72" s="38"/>
      <c r="F72" s="38"/>
      <c r="G72" s="38"/>
      <c r="H72" s="38"/>
      <c r="I72" s="38"/>
      <c r="J72" s="38"/>
      <c r="K72" s="38"/>
    </row>
    <row r="73" spans="1:11" s="43" customFormat="1" ht="12.75">
      <c r="A73" s="38"/>
      <c r="D73" s="38"/>
      <c r="E73" s="38"/>
      <c r="F73" s="38"/>
      <c r="G73" s="38"/>
      <c r="H73" s="38"/>
      <c r="I73" s="38"/>
      <c r="J73" s="38"/>
      <c r="K73" s="38"/>
    </row>
    <row r="74" spans="1:11" s="43" customFormat="1" ht="12.75">
      <c r="A74" s="38"/>
      <c r="D74" s="38"/>
      <c r="E74" s="38"/>
      <c r="F74" s="38"/>
      <c r="G74" s="38"/>
      <c r="H74" s="38"/>
      <c r="I74" s="38"/>
      <c r="J74" s="38"/>
      <c r="K74" s="38"/>
    </row>
    <row r="75" spans="1:11" s="43" customFormat="1" ht="12.75">
      <c r="A75" s="38"/>
      <c r="D75" s="38"/>
      <c r="E75" s="38"/>
      <c r="F75" s="38"/>
      <c r="G75" s="38"/>
      <c r="H75" s="38"/>
      <c r="I75" s="38"/>
      <c r="J75" s="38"/>
      <c r="K75" s="38"/>
    </row>
    <row r="76" spans="1:11" s="43" customFormat="1" ht="12.75">
      <c r="A76" s="38"/>
      <c r="D76" s="38"/>
      <c r="E76" s="38"/>
      <c r="F76" s="38"/>
      <c r="G76" s="38"/>
      <c r="H76" s="38"/>
      <c r="I76" s="38"/>
      <c r="J76" s="38"/>
      <c r="K76" s="38"/>
    </row>
    <row r="77" spans="1:11" s="43" customFormat="1" ht="12.75">
      <c r="A77" s="38"/>
      <c r="D77" s="38"/>
      <c r="E77" s="38"/>
      <c r="F77" s="38"/>
      <c r="G77" s="38"/>
      <c r="H77" s="38"/>
      <c r="I77" s="38"/>
      <c r="J77" s="38"/>
      <c r="K77" s="38"/>
    </row>
    <row r="78" spans="1:11" s="43" customFormat="1" ht="12.75">
      <c r="A78" s="38"/>
      <c r="D78" s="38"/>
      <c r="E78" s="38"/>
      <c r="F78" s="38"/>
      <c r="G78" s="38"/>
      <c r="H78" s="38"/>
      <c r="I78" s="38"/>
      <c r="J78" s="38"/>
      <c r="K78" s="38"/>
    </row>
    <row r="79" spans="1:11" s="43" customFormat="1" ht="12.75">
      <c r="A79" s="38"/>
      <c r="D79" s="38"/>
      <c r="E79" s="38"/>
      <c r="F79" s="38"/>
      <c r="G79" s="38"/>
      <c r="H79" s="38"/>
      <c r="I79" s="38"/>
      <c r="J79" s="38"/>
      <c r="K79" s="38"/>
    </row>
    <row r="80" spans="1:11" s="43" customFormat="1" ht="12.75">
      <c r="A80" s="38"/>
      <c r="D80" s="38"/>
      <c r="E80" s="38"/>
      <c r="F80" s="38"/>
      <c r="G80" s="38"/>
      <c r="H80" s="38"/>
      <c r="I80" s="38"/>
      <c r="J80" s="38"/>
      <c r="K80" s="38"/>
    </row>
    <row r="81" spans="1:11" s="43" customFormat="1" ht="12.75">
      <c r="A81" s="38"/>
      <c r="D81" s="38"/>
      <c r="E81" s="38"/>
      <c r="F81" s="38"/>
      <c r="G81" s="38"/>
      <c r="H81" s="38"/>
      <c r="I81" s="38"/>
      <c r="J81" s="38"/>
      <c r="K81" s="38"/>
    </row>
    <row r="82" spans="1:11" s="43" customFormat="1" ht="12.75">
      <c r="A82" s="38"/>
      <c r="D82" s="38"/>
      <c r="E82" s="38"/>
      <c r="F82" s="38"/>
      <c r="G82" s="38"/>
      <c r="H82" s="38"/>
      <c r="I82" s="38"/>
      <c r="J82" s="38"/>
      <c r="K82" s="38"/>
    </row>
    <row r="83" spans="1:11" s="43" customFormat="1" ht="12.75">
      <c r="A83" s="38"/>
      <c r="D83" s="38"/>
      <c r="E83" s="38"/>
      <c r="F83" s="38"/>
      <c r="G83" s="38"/>
      <c r="H83" s="38"/>
      <c r="I83" s="38"/>
      <c r="J83" s="38"/>
      <c r="K83" s="38"/>
    </row>
    <row r="84" spans="1:11" s="43" customFormat="1" ht="12.75">
      <c r="A84" s="38"/>
      <c r="D84" s="38"/>
      <c r="E84" s="38"/>
      <c r="F84" s="38"/>
      <c r="G84" s="38"/>
      <c r="H84" s="38"/>
      <c r="I84" s="38"/>
      <c r="J84" s="38"/>
      <c r="K84" s="38"/>
    </row>
    <row r="85" spans="1:11" s="43" customFormat="1" ht="12.75">
      <c r="A85" s="38"/>
      <c r="D85" s="38"/>
      <c r="E85" s="38"/>
      <c r="F85" s="38"/>
      <c r="G85" s="38"/>
      <c r="H85" s="38"/>
      <c r="I85" s="38"/>
      <c r="J85" s="38"/>
      <c r="K85" s="38"/>
    </row>
    <row r="86" spans="1:11" s="43" customFormat="1" ht="12.75">
      <c r="A86" s="38"/>
      <c r="D86" s="38"/>
      <c r="E86" s="38"/>
      <c r="F86" s="38"/>
      <c r="G86" s="38"/>
      <c r="H86" s="38"/>
      <c r="I86" s="38"/>
      <c r="J86" s="38"/>
      <c r="K86" s="38"/>
    </row>
    <row r="87" spans="1:11" s="43" customFormat="1" ht="12.75">
      <c r="A87" s="38"/>
      <c r="D87" s="38"/>
      <c r="E87" s="38"/>
      <c r="F87" s="38"/>
      <c r="G87" s="38"/>
      <c r="H87" s="38"/>
      <c r="I87" s="38"/>
      <c r="J87" s="38"/>
      <c r="K87" s="38"/>
    </row>
    <row r="88" spans="1:11" s="43" customFormat="1" ht="12.75">
      <c r="A88" s="38"/>
      <c r="D88" s="38"/>
      <c r="E88" s="38"/>
      <c r="F88" s="38"/>
      <c r="G88" s="38"/>
      <c r="H88" s="38"/>
      <c r="I88" s="38"/>
      <c r="J88" s="38"/>
      <c r="K88" s="38"/>
    </row>
    <row r="89" spans="1:11" s="43" customFormat="1" ht="12.75">
      <c r="A89" s="38"/>
      <c r="D89" s="38"/>
      <c r="E89" s="38"/>
      <c r="F89" s="38"/>
      <c r="G89" s="38"/>
      <c r="H89" s="38"/>
      <c r="I89" s="38"/>
      <c r="J89" s="38"/>
      <c r="K89" s="38"/>
    </row>
    <row r="90" spans="1:11" s="43" customFormat="1" ht="12.75">
      <c r="A90" s="38"/>
      <c r="D90" s="38"/>
      <c r="E90" s="38"/>
      <c r="F90" s="38"/>
      <c r="G90" s="38"/>
      <c r="H90" s="38"/>
      <c r="I90" s="38"/>
      <c r="J90" s="38"/>
      <c r="K90" s="38"/>
    </row>
    <row r="91" spans="1:11" s="43" customFormat="1" ht="12.75">
      <c r="A91" s="38"/>
      <c r="D91" s="38"/>
      <c r="E91" s="38"/>
      <c r="F91" s="38"/>
      <c r="G91" s="38"/>
      <c r="H91" s="38"/>
      <c r="I91" s="38"/>
      <c r="J91" s="38"/>
      <c r="K91" s="38"/>
    </row>
    <row r="92" spans="1:11" s="43" customFormat="1" ht="12.75">
      <c r="A92" s="38"/>
      <c r="D92" s="38"/>
      <c r="E92" s="38"/>
      <c r="F92" s="38"/>
      <c r="G92" s="38"/>
      <c r="H92" s="38"/>
      <c r="I92" s="38"/>
      <c r="J92" s="38"/>
      <c r="K92" s="38"/>
    </row>
    <row r="93" spans="1:11" s="43" customFormat="1" ht="12.75">
      <c r="A93" s="38"/>
      <c r="D93" s="38"/>
      <c r="E93" s="38"/>
      <c r="F93" s="38"/>
      <c r="G93" s="38"/>
      <c r="H93" s="38"/>
      <c r="I93" s="38"/>
      <c r="J93" s="38"/>
      <c r="K93" s="38"/>
    </row>
    <row r="94" spans="1:11" s="43" customFormat="1" ht="12.75">
      <c r="A94" s="38"/>
      <c r="D94" s="38"/>
      <c r="E94" s="38"/>
      <c r="F94" s="38"/>
      <c r="G94" s="38"/>
      <c r="H94" s="38"/>
      <c r="I94" s="38"/>
      <c r="J94" s="38"/>
      <c r="K94" s="38"/>
    </row>
    <row r="95" spans="1:11" s="43" customFormat="1" ht="12.75">
      <c r="A95" s="38"/>
      <c r="D95" s="38"/>
      <c r="E95" s="38"/>
      <c r="F95" s="38"/>
      <c r="G95" s="38"/>
      <c r="H95" s="38"/>
      <c r="I95" s="38"/>
      <c r="J95" s="38"/>
      <c r="K95" s="38"/>
    </row>
    <row r="96" spans="1:11" s="43" customFormat="1" ht="12.75">
      <c r="A96" s="38"/>
      <c r="D96" s="38"/>
      <c r="E96" s="38"/>
      <c r="F96" s="38"/>
      <c r="G96" s="38"/>
      <c r="H96" s="38"/>
      <c r="I96" s="38"/>
      <c r="J96" s="38"/>
      <c r="K96" s="38"/>
    </row>
    <row r="97" spans="1:11" s="43" customFormat="1" ht="12.75">
      <c r="A97" s="38"/>
      <c r="D97" s="38"/>
      <c r="E97" s="38"/>
      <c r="F97" s="38"/>
      <c r="G97" s="38"/>
      <c r="H97" s="38"/>
      <c r="I97" s="38"/>
      <c r="J97" s="38"/>
      <c r="K97" s="38"/>
    </row>
    <row r="98" spans="1:11" s="43" customFormat="1" ht="12.75">
      <c r="A98" s="38"/>
      <c r="D98" s="38"/>
      <c r="E98" s="38"/>
      <c r="F98" s="38"/>
      <c r="G98" s="38"/>
      <c r="H98" s="38"/>
      <c r="I98" s="38"/>
      <c r="J98" s="38"/>
      <c r="K98" s="38"/>
    </row>
    <row r="99" spans="1:11" s="43" customFormat="1" ht="12.75">
      <c r="A99" s="38"/>
      <c r="D99" s="38"/>
      <c r="E99" s="38"/>
      <c r="F99" s="38"/>
      <c r="G99" s="38"/>
      <c r="H99" s="38"/>
      <c r="I99" s="38"/>
      <c r="J99" s="38"/>
      <c r="K99" s="38"/>
    </row>
    <row r="100" spans="1:11" s="43" customFormat="1" ht="12.75">
      <c r="A100" s="38"/>
      <c r="D100" s="38"/>
      <c r="E100" s="38"/>
      <c r="F100" s="38"/>
      <c r="G100" s="38"/>
      <c r="H100" s="38"/>
      <c r="I100" s="38"/>
      <c r="J100" s="38"/>
      <c r="K100" s="38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">
    <cfRule type="cellIs" priority="1" dxfId="0" operator="equal" stopIfTrue="1">
      <formula>0</formula>
    </cfRule>
  </conditionalFormatting>
  <conditionalFormatting sqref="H4:K70">
    <cfRule type="cellIs" priority="2" dxfId="0" operator="equal" stopIfTrue="1">
      <formula>0</formula>
    </cfRule>
  </conditionalFormatting>
  <conditionalFormatting sqref="P4:Q70">
    <cfRule type="cellIs" priority="3" dxfId="0" operator="equal" stopIfTrue="1">
      <formula>0</formula>
    </cfRule>
  </conditionalFormatting>
  <conditionalFormatting sqref="AB4:AB30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J100"/>
  <sheetViews>
    <sheetView workbookViewId="0" topLeftCell="A1">
      <selection activeCell="Z6" sqref="Z6"/>
    </sheetView>
  </sheetViews>
  <sheetFormatPr defaultColWidth="11.421875" defaultRowHeight="12.75"/>
  <cols>
    <col min="1" max="1" width="5.421875" style="9" customWidth="1"/>
    <col min="2" max="2" width="16.8515625" style="0" customWidth="1"/>
    <col min="3" max="3" width="26.140625" style="0" customWidth="1"/>
    <col min="4" max="5" width="11.421875" style="9" customWidth="1"/>
    <col min="6" max="7" width="9.00390625" style="9" customWidth="1"/>
    <col min="8" max="10" width="8.28125" style="9" customWidth="1"/>
  </cols>
  <sheetData>
    <row r="1" spans="1:10" s="50" customFormat="1" ht="30" customHeight="1">
      <c r="A1" s="10" t="s">
        <v>184</v>
      </c>
      <c r="B1" s="11"/>
      <c r="C1" s="12" t="s">
        <v>185</v>
      </c>
      <c r="D1" s="13"/>
      <c r="E1" s="13"/>
      <c r="F1" s="13"/>
      <c r="G1" s="14"/>
      <c r="H1" s="13"/>
      <c r="I1" s="16"/>
      <c r="J1" s="16"/>
    </row>
    <row r="2" spans="1:10" s="50" customFormat="1" ht="19.5" customHeight="1">
      <c r="A2" s="22" t="s">
        <v>27</v>
      </c>
      <c r="B2" s="23"/>
      <c r="C2" s="23"/>
      <c r="D2" s="16"/>
      <c r="E2" s="16"/>
      <c r="F2" s="24" t="s">
        <v>28</v>
      </c>
      <c r="G2" s="24"/>
      <c r="H2" s="24"/>
      <c r="I2" s="24" t="s">
        <v>29</v>
      </c>
      <c r="J2" s="24"/>
    </row>
    <row r="3" spans="1:10" s="51" customFormat="1" ht="31.5" customHeight="1">
      <c r="A3" s="30" t="s">
        <v>4</v>
      </c>
      <c r="B3" s="30" t="s">
        <v>33</v>
      </c>
      <c r="C3" s="30" t="s">
        <v>34</v>
      </c>
      <c r="D3" s="31" t="s">
        <v>35</v>
      </c>
      <c r="E3" s="31" t="s">
        <v>36</v>
      </c>
      <c r="F3" s="32" t="s">
        <v>37</v>
      </c>
      <c r="G3" s="32" t="s">
        <v>38</v>
      </c>
      <c r="H3" s="32" t="s">
        <v>39</v>
      </c>
      <c r="I3" s="33" t="s">
        <v>40</v>
      </c>
      <c r="J3" s="33" t="s">
        <v>41</v>
      </c>
    </row>
    <row r="4" spans="1:10" s="43" customFormat="1" ht="12.75">
      <c r="A4" s="38">
        <v>8</v>
      </c>
      <c r="B4" s="39" t="s">
        <v>78</v>
      </c>
      <c r="C4" s="47" t="s">
        <v>247</v>
      </c>
      <c r="D4" s="48">
        <v>2003</v>
      </c>
      <c r="E4" s="48">
        <v>66740254</v>
      </c>
      <c r="F4" s="40">
        <v>284</v>
      </c>
      <c r="G4" s="40">
        <v>284</v>
      </c>
      <c r="H4" s="41">
        <f>F4+G4</f>
        <v>568</v>
      </c>
      <c r="I4" s="38">
        <v>283</v>
      </c>
      <c r="J4" s="38">
        <v>284</v>
      </c>
    </row>
    <row r="5" spans="1:10" s="43" customFormat="1" ht="12.75">
      <c r="A5" s="38">
        <v>8</v>
      </c>
      <c r="B5" s="39" t="s">
        <v>78</v>
      </c>
      <c r="C5" s="47" t="s">
        <v>248</v>
      </c>
      <c r="D5" s="48">
        <v>2003</v>
      </c>
      <c r="E5" s="48">
        <v>66740152</v>
      </c>
      <c r="F5" s="40">
        <v>265</v>
      </c>
      <c r="G5" s="40">
        <v>278</v>
      </c>
      <c r="H5" s="41">
        <f>F5+G5</f>
        <v>543</v>
      </c>
      <c r="I5" s="38"/>
      <c r="J5" s="38"/>
    </row>
    <row r="6" spans="1:10" s="43" customFormat="1" ht="12.75">
      <c r="A6" s="38">
        <v>8</v>
      </c>
      <c r="B6" s="39" t="s">
        <v>63</v>
      </c>
      <c r="C6" s="47" t="s">
        <v>189</v>
      </c>
      <c r="D6" s="48">
        <v>2003</v>
      </c>
      <c r="E6" s="48">
        <v>66735991</v>
      </c>
      <c r="F6" s="40">
        <v>282</v>
      </c>
      <c r="G6" s="40">
        <v>279</v>
      </c>
      <c r="H6" s="41">
        <f>F6+G6</f>
        <v>561</v>
      </c>
      <c r="I6" s="38"/>
      <c r="J6" s="38"/>
    </row>
    <row r="7" spans="1:10" s="43" customFormat="1" ht="12.75">
      <c r="A7" s="38">
        <v>8</v>
      </c>
      <c r="B7" s="39" t="s">
        <v>63</v>
      </c>
      <c r="C7" s="47" t="s">
        <v>193</v>
      </c>
      <c r="D7" s="48">
        <v>2002</v>
      </c>
      <c r="E7" s="48">
        <v>66736074</v>
      </c>
      <c r="F7" s="40">
        <v>291</v>
      </c>
      <c r="G7" s="40">
        <v>296</v>
      </c>
      <c r="H7" s="41">
        <f>F7+G7</f>
        <v>587</v>
      </c>
      <c r="I7" s="38"/>
      <c r="J7" s="38"/>
    </row>
    <row r="8" spans="1:10" s="43" customFormat="1" ht="12.75">
      <c r="A8" s="38">
        <v>8</v>
      </c>
      <c r="B8" s="39" t="s">
        <v>60</v>
      </c>
      <c r="C8" s="47" t="s">
        <v>249</v>
      </c>
      <c r="D8" s="48">
        <v>2005</v>
      </c>
      <c r="E8" s="48">
        <v>66737791</v>
      </c>
      <c r="F8" s="40">
        <v>244</v>
      </c>
      <c r="G8" s="40">
        <v>0</v>
      </c>
      <c r="H8" s="41">
        <f>F8+G8</f>
        <v>244</v>
      </c>
      <c r="I8" s="38"/>
      <c r="J8" s="38"/>
    </row>
    <row r="9" spans="1:10" s="43" customFormat="1" ht="12.75">
      <c r="A9" s="38">
        <v>8</v>
      </c>
      <c r="B9" s="39" t="s">
        <v>54</v>
      </c>
      <c r="C9" s="47" t="s">
        <v>194</v>
      </c>
      <c r="D9" s="48">
        <v>2003</v>
      </c>
      <c r="E9" s="48">
        <v>66739808</v>
      </c>
      <c r="F9" s="40">
        <v>285</v>
      </c>
      <c r="G9" s="40">
        <v>283</v>
      </c>
      <c r="H9" s="41">
        <f>F9+G9</f>
        <v>568</v>
      </c>
      <c r="I9" s="38"/>
      <c r="J9" s="38"/>
    </row>
    <row r="10" spans="1:10" s="43" customFormat="1" ht="12.75">
      <c r="A10" s="38">
        <v>8</v>
      </c>
      <c r="B10" s="39" t="s">
        <v>54</v>
      </c>
      <c r="C10" s="47" t="s">
        <v>196</v>
      </c>
      <c r="D10" s="48">
        <v>2003</v>
      </c>
      <c r="E10" s="48">
        <v>4726766</v>
      </c>
      <c r="F10" s="40">
        <v>286</v>
      </c>
      <c r="G10" s="40">
        <v>293</v>
      </c>
      <c r="H10" s="41">
        <f>F10+G10</f>
        <v>579</v>
      </c>
      <c r="I10" s="38">
        <v>285</v>
      </c>
      <c r="J10" s="38">
        <v>287</v>
      </c>
    </row>
    <row r="11" spans="1:10" s="43" customFormat="1" ht="12.75">
      <c r="A11" s="38">
        <v>8</v>
      </c>
      <c r="B11" s="39" t="s">
        <v>54</v>
      </c>
      <c r="C11" s="47" t="s">
        <v>197</v>
      </c>
      <c r="D11" s="48">
        <v>2003</v>
      </c>
      <c r="E11" s="48">
        <v>66734740</v>
      </c>
      <c r="F11" s="40">
        <v>294</v>
      </c>
      <c r="G11" s="40">
        <v>289</v>
      </c>
      <c r="H11" s="41">
        <f>F11+G11</f>
        <v>583</v>
      </c>
      <c r="I11" s="38">
        <v>287</v>
      </c>
      <c r="J11" s="38">
        <v>291</v>
      </c>
    </row>
    <row r="12" spans="1:10" s="43" customFormat="1" ht="12.75">
      <c r="A12" s="38">
        <v>8</v>
      </c>
      <c r="B12" s="39" t="s">
        <v>54</v>
      </c>
      <c r="C12" s="47" t="s">
        <v>198</v>
      </c>
      <c r="D12" s="48">
        <v>2005</v>
      </c>
      <c r="E12" s="48">
        <v>66739693</v>
      </c>
      <c r="F12" s="40">
        <v>264</v>
      </c>
      <c r="G12" s="40">
        <v>259</v>
      </c>
      <c r="H12" s="41">
        <f>F12+G12</f>
        <v>523</v>
      </c>
      <c r="I12" s="38"/>
      <c r="J12" s="38"/>
    </row>
    <row r="13" spans="1:10" s="43" customFormat="1" ht="12.75">
      <c r="A13" s="38"/>
      <c r="D13" s="38"/>
      <c r="E13" s="38"/>
      <c r="F13" s="38"/>
      <c r="G13" s="38"/>
      <c r="H13" s="41">
        <f>F13+G13</f>
        <v>0</v>
      </c>
      <c r="I13" s="38"/>
      <c r="J13" s="38"/>
    </row>
    <row r="14" spans="1:10" s="43" customFormat="1" ht="12.75">
      <c r="A14" s="38"/>
      <c r="D14" s="38"/>
      <c r="E14" s="38"/>
      <c r="F14" s="38"/>
      <c r="G14" s="38"/>
      <c r="H14" s="41">
        <f>F14+G14</f>
        <v>0</v>
      </c>
      <c r="I14" s="38"/>
      <c r="J14" s="38"/>
    </row>
    <row r="15" spans="1:10" s="43" customFormat="1" ht="12.75">
      <c r="A15" s="38"/>
      <c r="D15" s="38"/>
      <c r="E15" s="38"/>
      <c r="F15" s="38"/>
      <c r="G15" s="38"/>
      <c r="H15" s="41">
        <f>F15+G15</f>
        <v>0</v>
      </c>
      <c r="I15" s="38"/>
      <c r="J15" s="38"/>
    </row>
    <row r="16" spans="1:10" s="43" customFormat="1" ht="12.75">
      <c r="A16" s="38"/>
      <c r="D16" s="38"/>
      <c r="E16" s="38"/>
      <c r="F16" s="38"/>
      <c r="G16" s="38"/>
      <c r="H16" s="41">
        <f>F16+G16</f>
        <v>0</v>
      </c>
      <c r="I16" s="38"/>
      <c r="J16" s="38"/>
    </row>
    <row r="17" spans="1:10" s="43" customFormat="1" ht="12.75">
      <c r="A17" s="38"/>
      <c r="D17" s="38"/>
      <c r="E17" s="38"/>
      <c r="F17" s="38"/>
      <c r="G17" s="38"/>
      <c r="H17" s="41">
        <f>F17+G17</f>
        <v>0</v>
      </c>
      <c r="I17" s="38"/>
      <c r="J17" s="38"/>
    </row>
    <row r="18" spans="1:10" s="43" customFormat="1" ht="12.75">
      <c r="A18" s="38"/>
      <c r="D18" s="38"/>
      <c r="E18" s="38"/>
      <c r="F18" s="38"/>
      <c r="G18" s="38"/>
      <c r="H18" s="41">
        <f>F18+G18</f>
        <v>0</v>
      </c>
      <c r="I18" s="38"/>
      <c r="J18" s="38"/>
    </row>
    <row r="19" spans="1:10" s="43" customFormat="1" ht="12.75">
      <c r="A19" s="38"/>
      <c r="D19" s="38"/>
      <c r="E19" s="38"/>
      <c r="F19" s="38"/>
      <c r="G19" s="38"/>
      <c r="H19" s="41">
        <f>F19+G19</f>
        <v>0</v>
      </c>
      <c r="I19" s="38"/>
      <c r="J19" s="38"/>
    </row>
    <row r="20" spans="1:10" s="43" customFormat="1" ht="12.75">
      <c r="A20" s="38"/>
      <c r="D20" s="38"/>
      <c r="E20" s="38"/>
      <c r="F20" s="38"/>
      <c r="G20" s="38"/>
      <c r="H20" s="41">
        <f>F20+G20</f>
        <v>0</v>
      </c>
      <c r="I20" s="38"/>
      <c r="J20" s="38"/>
    </row>
    <row r="21" spans="1:10" s="43" customFormat="1" ht="12.75">
      <c r="A21" s="38"/>
      <c r="D21" s="38"/>
      <c r="E21" s="38"/>
      <c r="F21" s="38"/>
      <c r="G21" s="38"/>
      <c r="H21" s="41">
        <f>F21+G21</f>
        <v>0</v>
      </c>
      <c r="I21" s="38"/>
      <c r="J21" s="38"/>
    </row>
    <row r="22" spans="1:10" s="43" customFormat="1" ht="12.75">
      <c r="A22" s="38"/>
      <c r="D22" s="38"/>
      <c r="E22" s="38"/>
      <c r="F22" s="38"/>
      <c r="G22" s="38"/>
      <c r="H22" s="41">
        <f>F22+G22</f>
        <v>0</v>
      </c>
      <c r="I22" s="38"/>
      <c r="J22" s="38"/>
    </row>
    <row r="23" spans="1:10" s="43" customFormat="1" ht="12.75">
      <c r="A23" s="38"/>
      <c r="D23" s="38"/>
      <c r="E23" s="38"/>
      <c r="F23" s="38"/>
      <c r="G23" s="38"/>
      <c r="H23" s="41">
        <f>F23+G23</f>
        <v>0</v>
      </c>
      <c r="I23" s="38"/>
      <c r="J23" s="38"/>
    </row>
    <row r="24" spans="1:10" s="43" customFormat="1" ht="12.75">
      <c r="A24" s="38"/>
      <c r="D24" s="38"/>
      <c r="E24" s="38"/>
      <c r="F24" s="38"/>
      <c r="G24" s="38"/>
      <c r="H24" s="41">
        <f>F24+G24</f>
        <v>0</v>
      </c>
      <c r="I24" s="38"/>
      <c r="J24" s="38"/>
    </row>
    <row r="25" spans="1:10" s="43" customFormat="1" ht="12.75">
      <c r="A25" s="38"/>
      <c r="D25" s="38"/>
      <c r="E25" s="38"/>
      <c r="F25" s="38"/>
      <c r="G25" s="38"/>
      <c r="H25" s="41">
        <f>F25+G25</f>
        <v>0</v>
      </c>
      <c r="I25" s="38"/>
      <c r="J25" s="38"/>
    </row>
    <row r="26" spans="1:10" s="43" customFormat="1" ht="12.75">
      <c r="A26" s="38"/>
      <c r="D26" s="38"/>
      <c r="E26" s="38"/>
      <c r="F26" s="38"/>
      <c r="G26" s="38"/>
      <c r="H26" s="41">
        <f>F26+G26</f>
        <v>0</v>
      </c>
      <c r="I26" s="38"/>
      <c r="J26" s="38"/>
    </row>
    <row r="27" spans="1:10" s="43" customFormat="1" ht="12.75">
      <c r="A27" s="38"/>
      <c r="D27" s="38"/>
      <c r="E27" s="38"/>
      <c r="F27" s="38"/>
      <c r="G27" s="38"/>
      <c r="H27" s="41">
        <f>F27+G27</f>
        <v>0</v>
      </c>
      <c r="I27" s="38"/>
      <c r="J27" s="38"/>
    </row>
    <row r="28" spans="1:10" s="43" customFormat="1" ht="12.75">
      <c r="A28" s="38"/>
      <c r="D28" s="38"/>
      <c r="E28" s="38"/>
      <c r="F28" s="38"/>
      <c r="G28" s="38"/>
      <c r="H28" s="41">
        <f>F28+G28</f>
        <v>0</v>
      </c>
      <c r="I28" s="38"/>
      <c r="J28" s="38"/>
    </row>
    <row r="29" spans="1:10" s="43" customFormat="1" ht="12.75">
      <c r="A29" s="38"/>
      <c r="D29" s="38"/>
      <c r="E29" s="38"/>
      <c r="F29" s="38"/>
      <c r="G29" s="38"/>
      <c r="H29" s="41">
        <f>F29+G29</f>
        <v>0</v>
      </c>
      <c r="I29" s="38"/>
      <c r="J29" s="38"/>
    </row>
    <row r="30" spans="1:10" s="43" customFormat="1" ht="12.75">
      <c r="A30" s="38"/>
      <c r="D30" s="38"/>
      <c r="E30" s="38"/>
      <c r="F30" s="38"/>
      <c r="G30" s="38"/>
      <c r="H30" s="41">
        <f>F30+G30</f>
        <v>0</v>
      </c>
      <c r="I30" s="38"/>
      <c r="J30" s="38"/>
    </row>
    <row r="31" spans="1:10" s="43" customFormat="1" ht="12.75">
      <c r="A31" s="38"/>
      <c r="D31" s="38"/>
      <c r="E31" s="38"/>
      <c r="F31" s="38"/>
      <c r="G31" s="38"/>
      <c r="H31" s="41">
        <f>F31+G31</f>
        <v>0</v>
      </c>
      <c r="I31" s="38"/>
      <c r="J31" s="38"/>
    </row>
    <row r="32" spans="1:10" s="43" customFormat="1" ht="12.75">
      <c r="A32" s="38"/>
      <c r="D32" s="38"/>
      <c r="E32" s="38"/>
      <c r="F32" s="38"/>
      <c r="G32" s="38"/>
      <c r="H32" s="41">
        <f>F32+G32</f>
        <v>0</v>
      </c>
      <c r="I32" s="38"/>
      <c r="J32" s="38"/>
    </row>
    <row r="33" spans="1:10" s="43" customFormat="1" ht="12.75">
      <c r="A33" s="38"/>
      <c r="D33" s="38"/>
      <c r="E33" s="38"/>
      <c r="F33" s="38"/>
      <c r="G33" s="38"/>
      <c r="H33" s="41">
        <f>F33+G33</f>
        <v>0</v>
      </c>
      <c r="I33" s="38"/>
      <c r="J33" s="38"/>
    </row>
    <row r="34" spans="1:10" s="43" customFormat="1" ht="12.75">
      <c r="A34" s="38"/>
      <c r="D34" s="38"/>
      <c r="E34" s="38"/>
      <c r="F34" s="38"/>
      <c r="G34" s="38"/>
      <c r="H34" s="41">
        <f>F34+G34</f>
        <v>0</v>
      </c>
      <c r="I34" s="38"/>
      <c r="J34" s="38"/>
    </row>
    <row r="35" spans="1:10" s="43" customFormat="1" ht="12.75">
      <c r="A35" s="38"/>
      <c r="D35" s="38"/>
      <c r="E35" s="38"/>
      <c r="F35" s="38"/>
      <c r="G35" s="38"/>
      <c r="H35" s="41">
        <f>F35+G35</f>
        <v>0</v>
      </c>
      <c r="I35" s="38"/>
      <c r="J35" s="38"/>
    </row>
    <row r="36" spans="1:10" s="43" customFormat="1" ht="12.75">
      <c r="A36" s="38"/>
      <c r="D36" s="38"/>
      <c r="E36" s="38"/>
      <c r="F36" s="38"/>
      <c r="G36" s="38"/>
      <c r="H36" s="41">
        <f>F36+G36</f>
        <v>0</v>
      </c>
      <c r="I36" s="38"/>
      <c r="J36" s="38"/>
    </row>
    <row r="37" spans="1:10" s="43" customFormat="1" ht="12.75">
      <c r="A37" s="38"/>
      <c r="D37" s="38"/>
      <c r="E37" s="38"/>
      <c r="F37" s="38"/>
      <c r="G37" s="38"/>
      <c r="H37" s="41">
        <f>F37+G37</f>
        <v>0</v>
      </c>
      <c r="I37" s="38"/>
      <c r="J37" s="38"/>
    </row>
    <row r="38" spans="1:10" s="43" customFormat="1" ht="12.75">
      <c r="A38" s="38"/>
      <c r="D38" s="38"/>
      <c r="E38" s="38"/>
      <c r="F38" s="38"/>
      <c r="G38" s="38"/>
      <c r="H38" s="41">
        <f>F38+G38</f>
        <v>0</v>
      </c>
      <c r="I38" s="38"/>
      <c r="J38" s="38"/>
    </row>
    <row r="39" spans="1:10" s="43" customFormat="1" ht="12.75">
      <c r="A39" s="38"/>
      <c r="D39" s="38"/>
      <c r="E39" s="38"/>
      <c r="F39" s="38"/>
      <c r="G39" s="38"/>
      <c r="H39" s="41">
        <f>F39+G39</f>
        <v>0</v>
      </c>
      <c r="I39" s="38"/>
      <c r="J39" s="38"/>
    </row>
    <row r="40" spans="1:10" s="43" customFormat="1" ht="12.75">
      <c r="A40" s="38"/>
      <c r="D40" s="38"/>
      <c r="E40" s="38"/>
      <c r="F40" s="38"/>
      <c r="G40" s="38"/>
      <c r="H40" s="41">
        <f>F40+G40</f>
        <v>0</v>
      </c>
      <c r="I40" s="38"/>
      <c r="J40" s="38"/>
    </row>
    <row r="41" spans="1:10" s="43" customFormat="1" ht="12.75">
      <c r="A41" s="38"/>
      <c r="D41" s="38"/>
      <c r="E41" s="38"/>
      <c r="F41" s="38"/>
      <c r="G41" s="38"/>
      <c r="H41" s="41">
        <f>F41+G41</f>
        <v>0</v>
      </c>
      <c r="I41" s="38"/>
      <c r="J41" s="38"/>
    </row>
    <row r="42" spans="1:10" s="43" customFormat="1" ht="12.75">
      <c r="A42" s="38"/>
      <c r="D42" s="38"/>
      <c r="E42" s="38"/>
      <c r="F42" s="38"/>
      <c r="G42" s="38"/>
      <c r="H42" s="41">
        <f>F42+G42</f>
        <v>0</v>
      </c>
      <c r="I42" s="38"/>
      <c r="J42" s="38"/>
    </row>
    <row r="43" spans="1:10" s="43" customFormat="1" ht="12.75">
      <c r="A43" s="38"/>
      <c r="D43" s="38"/>
      <c r="E43" s="38"/>
      <c r="F43" s="38"/>
      <c r="G43" s="38"/>
      <c r="H43" s="41">
        <f>F43+G43</f>
        <v>0</v>
      </c>
      <c r="I43" s="38"/>
      <c r="J43" s="38"/>
    </row>
    <row r="44" spans="1:10" s="43" customFormat="1" ht="12.75">
      <c r="A44" s="38"/>
      <c r="D44" s="38"/>
      <c r="E44" s="38"/>
      <c r="F44" s="38"/>
      <c r="G44" s="38"/>
      <c r="H44" s="41">
        <f>F44+G44</f>
        <v>0</v>
      </c>
      <c r="I44" s="38"/>
      <c r="J44" s="38"/>
    </row>
    <row r="45" spans="1:10" s="43" customFormat="1" ht="12.75">
      <c r="A45" s="38"/>
      <c r="D45" s="38"/>
      <c r="E45" s="38"/>
      <c r="F45" s="38"/>
      <c r="G45" s="38"/>
      <c r="H45" s="41">
        <f>F45+G45</f>
        <v>0</v>
      </c>
      <c r="I45" s="38"/>
      <c r="J45" s="38"/>
    </row>
    <row r="46" spans="1:10" s="43" customFormat="1" ht="12.75">
      <c r="A46" s="38"/>
      <c r="D46" s="38"/>
      <c r="E46" s="38"/>
      <c r="F46" s="38"/>
      <c r="G46" s="38"/>
      <c r="H46" s="41">
        <f>F46+G46</f>
        <v>0</v>
      </c>
      <c r="I46" s="38"/>
      <c r="J46" s="38"/>
    </row>
    <row r="47" spans="1:10" s="43" customFormat="1" ht="12.75">
      <c r="A47" s="38"/>
      <c r="D47" s="38"/>
      <c r="E47" s="38"/>
      <c r="F47" s="38"/>
      <c r="G47" s="38"/>
      <c r="H47" s="41">
        <f>F47+G47</f>
        <v>0</v>
      </c>
      <c r="I47" s="38"/>
      <c r="J47" s="38"/>
    </row>
    <row r="48" spans="1:10" s="43" customFormat="1" ht="12.75">
      <c r="A48" s="38"/>
      <c r="D48" s="38"/>
      <c r="E48" s="38"/>
      <c r="F48" s="38"/>
      <c r="G48" s="38"/>
      <c r="H48" s="41">
        <f>F48+G48</f>
        <v>0</v>
      </c>
      <c r="I48" s="38"/>
      <c r="J48" s="38"/>
    </row>
    <row r="49" spans="1:10" s="43" customFormat="1" ht="12.75">
      <c r="A49" s="38"/>
      <c r="D49" s="38"/>
      <c r="E49" s="38"/>
      <c r="F49" s="38"/>
      <c r="G49" s="38"/>
      <c r="H49" s="41">
        <f>F49+G49</f>
        <v>0</v>
      </c>
      <c r="I49" s="38"/>
      <c r="J49" s="38"/>
    </row>
    <row r="50" spans="1:10" s="43" customFormat="1" ht="12.75">
      <c r="A50" s="38"/>
      <c r="D50" s="38"/>
      <c r="E50" s="38"/>
      <c r="F50" s="38"/>
      <c r="G50" s="38"/>
      <c r="H50" s="41">
        <f>F50+G50</f>
        <v>0</v>
      </c>
      <c r="I50" s="38"/>
      <c r="J50" s="38"/>
    </row>
    <row r="51" spans="1:10" s="43" customFormat="1" ht="12.75">
      <c r="A51" s="38"/>
      <c r="D51" s="38"/>
      <c r="E51" s="38"/>
      <c r="F51" s="38"/>
      <c r="G51" s="38"/>
      <c r="H51" s="41">
        <f>F51+G51</f>
        <v>0</v>
      </c>
      <c r="I51" s="38"/>
      <c r="J51" s="38"/>
    </row>
    <row r="52" spans="1:10" s="43" customFormat="1" ht="12.75">
      <c r="A52" s="38"/>
      <c r="D52" s="38"/>
      <c r="E52" s="38"/>
      <c r="F52" s="38"/>
      <c r="G52" s="38"/>
      <c r="H52" s="41">
        <f>F52+G52</f>
        <v>0</v>
      </c>
      <c r="I52" s="38"/>
      <c r="J52" s="38"/>
    </row>
    <row r="53" spans="1:10" s="43" customFormat="1" ht="12.75">
      <c r="A53" s="38"/>
      <c r="D53" s="38"/>
      <c r="E53" s="38"/>
      <c r="F53" s="38"/>
      <c r="G53" s="38"/>
      <c r="H53" s="41">
        <f>F53+G53</f>
        <v>0</v>
      </c>
      <c r="I53" s="38"/>
      <c r="J53" s="38"/>
    </row>
    <row r="54" spans="1:10" s="43" customFormat="1" ht="12.75">
      <c r="A54" s="38"/>
      <c r="D54" s="38"/>
      <c r="E54" s="38"/>
      <c r="F54" s="38"/>
      <c r="G54" s="38"/>
      <c r="H54" s="41">
        <f>F54+G54</f>
        <v>0</v>
      </c>
      <c r="I54" s="38"/>
      <c r="J54" s="38"/>
    </row>
    <row r="55" spans="1:10" s="43" customFormat="1" ht="12.75">
      <c r="A55" s="38"/>
      <c r="D55" s="38"/>
      <c r="E55" s="38"/>
      <c r="F55" s="38"/>
      <c r="G55" s="38"/>
      <c r="H55" s="41">
        <f>F55+G55</f>
        <v>0</v>
      </c>
      <c r="I55" s="38"/>
      <c r="J55" s="38"/>
    </row>
    <row r="56" spans="1:10" s="43" customFormat="1" ht="12.75">
      <c r="A56" s="38"/>
      <c r="D56" s="38"/>
      <c r="E56" s="38"/>
      <c r="F56" s="38"/>
      <c r="G56" s="38"/>
      <c r="H56" s="41">
        <f>F56+G56</f>
        <v>0</v>
      </c>
      <c r="I56" s="38"/>
      <c r="J56" s="38"/>
    </row>
    <row r="57" spans="1:10" s="43" customFormat="1" ht="12.75">
      <c r="A57" s="38"/>
      <c r="D57" s="38"/>
      <c r="E57" s="38"/>
      <c r="F57" s="38"/>
      <c r="G57" s="38"/>
      <c r="H57" s="41">
        <f>F57+G57</f>
        <v>0</v>
      </c>
      <c r="I57" s="38"/>
      <c r="J57" s="38"/>
    </row>
    <row r="58" spans="1:10" s="43" customFormat="1" ht="12.75">
      <c r="A58" s="38"/>
      <c r="D58" s="38"/>
      <c r="E58" s="38"/>
      <c r="F58" s="38"/>
      <c r="G58" s="38"/>
      <c r="H58" s="41">
        <f>F58+G58</f>
        <v>0</v>
      </c>
      <c r="I58" s="38"/>
      <c r="J58" s="38"/>
    </row>
    <row r="59" spans="1:10" s="43" customFormat="1" ht="12.75">
      <c r="A59" s="38"/>
      <c r="D59" s="38"/>
      <c r="E59" s="38"/>
      <c r="F59" s="38"/>
      <c r="G59" s="38"/>
      <c r="H59" s="41">
        <f>F59+G59</f>
        <v>0</v>
      </c>
      <c r="I59" s="38"/>
      <c r="J59" s="38"/>
    </row>
    <row r="60" spans="1:10" s="43" customFormat="1" ht="12.75">
      <c r="A60" s="38"/>
      <c r="D60" s="38"/>
      <c r="E60" s="38"/>
      <c r="F60" s="38"/>
      <c r="G60" s="38"/>
      <c r="H60" s="41">
        <f>F60+G60</f>
        <v>0</v>
      </c>
      <c r="I60" s="38"/>
      <c r="J60" s="38"/>
    </row>
    <row r="61" spans="1:10" s="43" customFormat="1" ht="12.75">
      <c r="A61" s="38"/>
      <c r="D61" s="38"/>
      <c r="E61" s="38"/>
      <c r="F61" s="38"/>
      <c r="G61" s="38"/>
      <c r="H61" s="41">
        <f>F61+G61</f>
        <v>0</v>
      </c>
      <c r="I61" s="38"/>
      <c r="J61" s="38"/>
    </row>
    <row r="62" spans="1:10" s="43" customFormat="1" ht="12.75">
      <c r="A62" s="38"/>
      <c r="D62" s="38"/>
      <c r="E62" s="38"/>
      <c r="F62" s="38"/>
      <c r="G62" s="38"/>
      <c r="H62" s="41">
        <f>F62+G62</f>
        <v>0</v>
      </c>
      <c r="I62" s="38"/>
      <c r="J62" s="38"/>
    </row>
    <row r="63" spans="1:10" s="43" customFormat="1" ht="12.75">
      <c r="A63" s="38"/>
      <c r="D63" s="38"/>
      <c r="E63" s="38"/>
      <c r="F63" s="38"/>
      <c r="G63" s="38"/>
      <c r="H63" s="41">
        <f>F63+G63</f>
        <v>0</v>
      </c>
      <c r="I63" s="38"/>
      <c r="J63" s="38"/>
    </row>
    <row r="64" spans="1:10" s="43" customFormat="1" ht="12.75">
      <c r="A64" s="38"/>
      <c r="D64" s="38"/>
      <c r="E64" s="38"/>
      <c r="F64" s="38"/>
      <c r="G64" s="38"/>
      <c r="H64" s="41">
        <f>F64+G64</f>
        <v>0</v>
      </c>
      <c r="I64" s="38"/>
      <c r="J64" s="38"/>
    </row>
    <row r="65" spans="1:10" s="43" customFormat="1" ht="12.75">
      <c r="A65" s="38"/>
      <c r="D65" s="38"/>
      <c r="E65" s="38"/>
      <c r="F65" s="38"/>
      <c r="G65" s="38"/>
      <c r="H65" s="41">
        <f>F65+G65</f>
        <v>0</v>
      </c>
      <c r="I65" s="38"/>
      <c r="J65" s="38"/>
    </row>
    <row r="66" spans="1:10" s="43" customFormat="1" ht="12.75">
      <c r="A66" s="38"/>
      <c r="D66" s="38"/>
      <c r="E66" s="38"/>
      <c r="F66" s="38"/>
      <c r="G66" s="38"/>
      <c r="H66" s="41">
        <f>F66+G66</f>
        <v>0</v>
      </c>
      <c r="I66" s="38"/>
      <c r="J66" s="38"/>
    </row>
    <row r="67" spans="1:10" s="43" customFormat="1" ht="12.75">
      <c r="A67" s="38"/>
      <c r="D67" s="38"/>
      <c r="E67" s="38"/>
      <c r="F67" s="38"/>
      <c r="G67" s="38"/>
      <c r="H67" s="41">
        <f>F67+G67</f>
        <v>0</v>
      </c>
      <c r="I67" s="38"/>
      <c r="J67" s="38"/>
    </row>
    <row r="68" spans="1:10" s="43" customFormat="1" ht="12.75">
      <c r="A68" s="38"/>
      <c r="D68" s="38"/>
      <c r="E68" s="38"/>
      <c r="F68" s="38"/>
      <c r="G68" s="38"/>
      <c r="H68" s="41">
        <f>F68+G68</f>
        <v>0</v>
      </c>
      <c r="I68" s="38"/>
      <c r="J68" s="38"/>
    </row>
    <row r="69" spans="1:10" s="43" customFormat="1" ht="12.75">
      <c r="A69" s="38"/>
      <c r="D69" s="38"/>
      <c r="E69" s="38"/>
      <c r="F69" s="38"/>
      <c r="G69" s="38"/>
      <c r="H69" s="41">
        <f>F69+G69</f>
        <v>0</v>
      </c>
      <c r="I69" s="38"/>
      <c r="J69" s="38"/>
    </row>
    <row r="70" spans="1:10" s="43" customFormat="1" ht="12.75">
      <c r="A70" s="38"/>
      <c r="D70" s="38"/>
      <c r="E70" s="38"/>
      <c r="F70" s="38"/>
      <c r="G70" s="38"/>
      <c r="H70" s="41">
        <f>F70+G70</f>
        <v>0</v>
      </c>
      <c r="I70" s="38"/>
      <c r="J70" s="38"/>
    </row>
    <row r="71" spans="1:10" s="43" customFormat="1" ht="12.75">
      <c r="A71" s="38"/>
      <c r="D71" s="38"/>
      <c r="E71" s="38"/>
      <c r="F71" s="38"/>
      <c r="G71" s="38"/>
      <c r="H71" s="38"/>
      <c r="I71" s="38"/>
      <c r="J71" s="38"/>
    </row>
    <row r="72" spans="1:10" s="43" customFormat="1" ht="12.75">
      <c r="A72" s="38"/>
      <c r="D72" s="38"/>
      <c r="E72" s="38"/>
      <c r="F72" s="38"/>
      <c r="G72" s="38"/>
      <c r="H72" s="38"/>
      <c r="I72" s="38"/>
      <c r="J72" s="38"/>
    </row>
    <row r="73" spans="1:10" s="43" customFormat="1" ht="12.75">
      <c r="A73" s="38"/>
      <c r="D73" s="38"/>
      <c r="E73" s="38"/>
      <c r="F73" s="38"/>
      <c r="G73" s="38"/>
      <c r="H73" s="38"/>
      <c r="I73" s="38"/>
      <c r="J73" s="38"/>
    </row>
    <row r="74" spans="1:10" s="43" customFormat="1" ht="12.75">
      <c r="A74" s="38"/>
      <c r="D74" s="38"/>
      <c r="E74" s="38"/>
      <c r="F74" s="38"/>
      <c r="G74" s="38"/>
      <c r="H74" s="38"/>
      <c r="I74" s="38"/>
      <c r="J74" s="38"/>
    </row>
    <row r="75" spans="1:10" s="43" customFormat="1" ht="12.75">
      <c r="A75" s="38"/>
      <c r="D75" s="38"/>
      <c r="E75" s="38"/>
      <c r="F75" s="38"/>
      <c r="G75" s="38"/>
      <c r="H75" s="38"/>
      <c r="I75" s="38"/>
      <c r="J75" s="38"/>
    </row>
    <row r="76" spans="1:10" s="43" customFormat="1" ht="12.75">
      <c r="A76" s="38"/>
      <c r="D76" s="38"/>
      <c r="E76" s="38"/>
      <c r="F76" s="38"/>
      <c r="G76" s="38"/>
      <c r="H76" s="38"/>
      <c r="I76" s="38"/>
      <c r="J76" s="38"/>
    </row>
    <row r="77" spans="1:10" s="43" customFormat="1" ht="12.75">
      <c r="A77" s="38"/>
      <c r="D77" s="38"/>
      <c r="E77" s="38"/>
      <c r="F77" s="38"/>
      <c r="G77" s="38"/>
      <c r="H77" s="38"/>
      <c r="I77" s="38"/>
      <c r="J77" s="38"/>
    </row>
    <row r="78" spans="1:10" s="43" customFormat="1" ht="12.75">
      <c r="A78" s="38"/>
      <c r="D78" s="38"/>
      <c r="E78" s="38"/>
      <c r="F78" s="38"/>
      <c r="G78" s="38"/>
      <c r="H78" s="38"/>
      <c r="I78" s="38"/>
      <c r="J78" s="38"/>
    </row>
    <row r="79" spans="1:10" s="43" customFormat="1" ht="12.75">
      <c r="A79" s="38"/>
      <c r="D79" s="38"/>
      <c r="E79" s="38"/>
      <c r="F79" s="38"/>
      <c r="G79" s="38"/>
      <c r="H79" s="38"/>
      <c r="I79" s="38"/>
      <c r="J79" s="38"/>
    </row>
    <row r="80" spans="1:10" s="43" customFormat="1" ht="12.75">
      <c r="A80" s="38"/>
      <c r="D80" s="38"/>
      <c r="E80" s="38"/>
      <c r="F80" s="38"/>
      <c r="G80" s="38"/>
      <c r="H80" s="38"/>
      <c r="I80" s="38"/>
      <c r="J80" s="38"/>
    </row>
    <row r="81" spans="1:10" s="43" customFormat="1" ht="12.75">
      <c r="A81" s="38"/>
      <c r="D81" s="38"/>
      <c r="E81" s="38"/>
      <c r="F81" s="38"/>
      <c r="G81" s="38"/>
      <c r="H81" s="38"/>
      <c r="I81" s="38"/>
      <c r="J81" s="38"/>
    </row>
    <row r="82" spans="1:10" s="43" customFormat="1" ht="12.75">
      <c r="A82" s="38"/>
      <c r="D82" s="38"/>
      <c r="E82" s="38"/>
      <c r="F82" s="38"/>
      <c r="G82" s="38"/>
      <c r="H82" s="38"/>
      <c r="I82" s="38"/>
      <c r="J82" s="38"/>
    </row>
    <row r="83" spans="1:10" s="43" customFormat="1" ht="12.75">
      <c r="A83" s="38"/>
      <c r="D83" s="38"/>
      <c r="E83" s="38"/>
      <c r="F83" s="38"/>
      <c r="G83" s="38"/>
      <c r="H83" s="38"/>
      <c r="I83" s="38"/>
      <c r="J83" s="38"/>
    </row>
    <row r="84" spans="1:10" s="43" customFormat="1" ht="12.75">
      <c r="A84" s="38"/>
      <c r="D84" s="38"/>
      <c r="E84" s="38"/>
      <c r="F84" s="38"/>
      <c r="G84" s="38"/>
      <c r="H84" s="38"/>
      <c r="I84" s="38"/>
      <c r="J84" s="38"/>
    </row>
    <row r="85" spans="1:10" s="43" customFormat="1" ht="12.75">
      <c r="A85" s="38"/>
      <c r="D85" s="38"/>
      <c r="E85" s="38"/>
      <c r="F85" s="38"/>
      <c r="G85" s="38"/>
      <c r="H85" s="38"/>
      <c r="I85" s="38"/>
      <c r="J85" s="38"/>
    </row>
    <row r="86" spans="1:10" s="43" customFormat="1" ht="12.75">
      <c r="A86" s="38"/>
      <c r="D86" s="38"/>
      <c r="E86" s="38"/>
      <c r="F86" s="38"/>
      <c r="G86" s="38"/>
      <c r="H86" s="38"/>
      <c r="I86" s="38"/>
      <c r="J86" s="38"/>
    </row>
    <row r="87" spans="1:10" s="43" customFormat="1" ht="12.75">
      <c r="A87" s="38"/>
      <c r="D87" s="38"/>
      <c r="E87" s="38"/>
      <c r="F87" s="38"/>
      <c r="G87" s="38"/>
      <c r="H87" s="38"/>
      <c r="I87" s="38"/>
      <c r="J87" s="38"/>
    </row>
    <row r="88" spans="1:10" s="43" customFormat="1" ht="12.75">
      <c r="A88" s="38"/>
      <c r="D88" s="38"/>
      <c r="E88" s="38"/>
      <c r="F88" s="38"/>
      <c r="G88" s="38"/>
      <c r="H88" s="38"/>
      <c r="I88" s="38"/>
      <c r="J88" s="38"/>
    </row>
    <row r="89" spans="1:10" s="43" customFormat="1" ht="12.75">
      <c r="A89" s="38"/>
      <c r="D89" s="38"/>
      <c r="E89" s="38"/>
      <c r="F89" s="38"/>
      <c r="G89" s="38"/>
      <c r="H89" s="38"/>
      <c r="I89" s="38"/>
      <c r="J89" s="38"/>
    </row>
    <row r="90" spans="1:10" s="43" customFormat="1" ht="12.75">
      <c r="A90" s="38"/>
      <c r="D90" s="38"/>
      <c r="E90" s="38"/>
      <c r="F90" s="38"/>
      <c r="G90" s="38"/>
      <c r="H90" s="38"/>
      <c r="I90" s="38"/>
      <c r="J90" s="38"/>
    </row>
    <row r="91" spans="1:10" s="43" customFormat="1" ht="12.75">
      <c r="A91" s="38"/>
      <c r="D91" s="38"/>
      <c r="E91" s="38"/>
      <c r="F91" s="38"/>
      <c r="G91" s="38"/>
      <c r="H91" s="38"/>
      <c r="I91" s="38"/>
      <c r="J91" s="38"/>
    </row>
    <row r="92" spans="1:10" s="43" customFormat="1" ht="12.75">
      <c r="A92" s="38"/>
      <c r="D92" s="38"/>
      <c r="E92" s="38"/>
      <c r="F92" s="38"/>
      <c r="G92" s="38"/>
      <c r="H92" s="38"/>
      <c r="I92" s="38"/>
      <c r="J92" s="38"/>
    </row>
    <row r="93" spans="1:10" s="43" customFormat="1" ht="12.75">
      <c r="A93" s="38"/>
      <c r="D93" s="38"/>
      <c r="E93" s="38"/>
      <c r="F93" s="38"/>
      <c r="G93" s="38"/>
      <c r="H93" s="38"/>
      <c r="I93" s="38"/>
      <c r="J93" s="38"/>
    </row>
    <row r="94" spans="1:10" s="43" customFormat="1" ht="12.75">
      <c r="A94" s="38"/>
      <c r="D94" s="38"/>
      <c r="E94" s="38"/>
      <c r="F94" s="38"/>
      <c r="G94" s="38"/>
      <c r="H94" s="38"/>
      <c r="I94" s="38"/>
      <c r="J94" s="38"/>
    </row>
    <row r="95" spans="1:10" s="43" customFormat="1" ht="12.75">
      <c r="A95" s="38"/>
      <c r="D95" s="38"/>
      <c r="E95" s="38"/>
      <c r="F95" s="38"/>
      <c r="G95" s="38"/>
      <c r="H95" s="38"/>
      <c r="I95" s="38"/>
      <c r="J95" s="38"/>
    </row>
    <row r="96" spans="1:10" s="43" customFormat="1" ht="12.75">
      <c r="A96" s="38"/>
      <c r="D96" s="38"/>
      <c r="E96" s="38"/>
      <c r="F96" s="38"/>
      <c r="G96" s="38"/>
      <c r="H96" s="38"/>
      <c r="I96" s="38"/>
      <c r="J96" s="38"/>
    </row>
    <row r="97" spans="1:10" s="43" customFormat="1" ht="12.75">
      <c r="A97" s="38"/>
      <c r="D97" s="38"/>
      <c r="E97" s="38"/>
      <c r="F97" s="38"/>
      <c r="G97" s="38"/>
      <c r="H97" s="38"/>
      <c r="I97" s="38"/>
      <c r="J97" s="38"/>
    </row>
    <row r="98" spans="1:10" s="43" customFormat="1" ht="12.75">
      <c r="A98" s="38"/>
      <c r="D98" s="38"/>
      <c r="E98" s="38"/>
      <c r="F98" s="38"/>
      <c r="G98" s="38"/>
      <c r="H98" s="38"/>
      <c r="I98" s="38"/>
      <c r="J98" s="38"/>
    </row>
    <row r="99" spans="1:10" s="43" customFormat="1" ht="12.75">
      <c r="A99" s="38"/>
      <c r="D99" s="38"/>
      <c r="E99" s="38"/>
      <c r="F99" s="38"/>
      <c r="G99" s="38"/>
      <c r="H99" s="38"/>
      <c r="I99" s="38"/>
      <c r="J99" s="38"/>
    </row>
    <row r="100" spans="1:10" s="43" customFormat="1" ht="12.75">
      <c r="A100" s="38"/>
      <c r="D100" s="38"/>
      <c r="E100" s="38"/>
      <c r="F100" s="38"/>
      <c r="G100" s="38"/>
      <c r="H100" s="38"/>
      <c r="I100" s="38"/>
      <c r="J100" s="38"/>
    </row>
  </sheetData>
  <sheetProtection selectLockedCells="1" selectUnlockedCells="1"/>
  <mergeCells count="2">
    <mergeCell ref="F2:H2"/>
    <mergeCell ref="I2:J2"/>
  </mergeCells>
  <conditionalFormatting sqref="H4:J70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6512719T</dc:creator>
  <cp:keywords/>
  <dc:description/>
  <cp:lastModifiedBy>Bocquet Philippe</cp:lastModifiedBy>
  <dcterms:created xsi:type="dcterms:W3CDTF">2016-09-05T06:51:02Z</dcterms:created>
  <dcterms:modified xsi:type="dcterms:W3CDTF">2019-04-02T18:02:11Z</dcterms:modified>
  <cp:category/>
  <cp:version/>
  <cp:contentType/>
  <cp:contentStatus/>
</cp:coreProperties>
</file>