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7" activeTab="11"/>
  </bookViews>
  <sheets>
    <sheet name="Règles saisie des feuilles" sheetId="1" r:id="rId1"/>
    <sheet name="Pistolet D1" sheetId="2" r:id="rId2"/>
    <sheet name="Pistolet D2" sheetId="3" r:id="rId3"/>
    <sheet name="Pistolet D3" sheetId="4" r:id="rId4"/>
    <sheet name="Pistolet 13-16 Pelletier Hiver" sheetId="5" r:id="rId5"/>
    <sheet name="Pistolet Excellence" sheetId="6" r:id="rId6"/>
    <sheet name="Pistolet Honneur" sheetId="7" r:id="rId7"/>
    <sheet name="Pistolet Promotion" sheetId="8" r:id="rId8"/>
    <sheet name="Pistolet 13-16 Ternois Hiver" sheetId="9" r:id="rId9"/>
    <sheet name="Pistolet 10 ans et -" sheetId="10" r:id="rId10"/>
    <sheet name="Pistolet 11-12" sheetId="11" r:id="rId11"/>
    <sheet name="Pistolet 13-14" sheetId="12" r:id="rId12"/>
    <sheet name="Pistolet 15-16" sheetId="13" r:id="rId13"/>
    <sheet name="Liste Clubs" sheetId="14" r:id="rId14"/>
  </sheets>
  <definedNames>
    <definedName name="_xlnm.Print_Area" localSheetId="1">'Pistolet D1'!$A$1:$AB$70</definedName>
    <definedName name="_xlnm.Print_Area">'Pistolet D1'!$A$1:$AB$70</definedName>
  </definedNames>
  <calcPr fullCalcOnLoad="1"/>
</workbook>
</file>

<file path=xl/sharedStrings.xml><?xml version="1.0" encoding="utf-8"?>
<sst xmlns="http://schemas.openxmlformats.org/spreadsheetml/2006/main" count="1073" uniqueCount="405">
  <si>
    <t xml:space="preserve">ATTENTION: Les feuilles de ce classeur réunissent désormais les scores </t>
  </si>
  <si>
    <t>des deux championnats Hiver et Eté!</t>
  </si>
  <si>
    <t>Quelques règles à respecter pour la saisie dans les feuilles des divisions:</t>
  </si>
  <si>
    <t xml:space="preserve">Colonne </t>
  </si>
  <si>
    <t>Dep</t>
  </si>
  <si>
    <r>
      <t xml:space="preserve">Saisir le ou les chiffres du département </t>
    </r>
    <r>
      <rPr>
        <u val="single"/>
        <sz val="12"/>
        <rFont val="Arial"/>
        <family val="2"/>
      </rPr>
      <t>sans caractère devant</t>
    </r>
    <r>
      <rPr>
        <sz val="12"/>
        <rFont val="Arial"/>
        <family val="2"/>
      </rPr>
      <t>. Ex: 2, 8, 18, etc…</t>
    </r>
  </si>
  <si>
    <t>Ville du club</t>
  </si>
  <si>
    <t>Nom de la ville (voir feuille "liste clubs" pour l'orthographe)</t>
  </si>
  <si>
    <t>Nom et prénom</t>
  </si>
  <si>
    <r>
      <t xml:space="preserve">Un </t>
    </r>
    <r>
      <rPr>
        <u val="single"/>
        <sz val="12"/>
        <rFont val="Arial"/>
        <family val="2"/>
      </rPr>
      <t>seul</t>
    </r>
    <r>
      <rPr>
        <sz val="12"/>
        <rFont val="Arial"/>
        <family val="2"/>
      </rPr>
      <t xml:space="preserve"> espace entre "nom" et "prénom"</t>
    </r>
  </si>
  <si>
    <t>Année</t>
  </si>
  <si>
    <t>Format à 4 chiffres obligatoire, ex:1980</t>
  </si>
  <si>
    <t>N° de licence</t>
  </si>
  <si>
    <t>Ne pas mettre de caractère devant pour faire apparaitre les "0", ni d'espace</t>
  </si>
  <si>
    <t>ex: 12345678,  2345678 (00123456 devient 123456)</t>
  </si>
  <si>
    <t>Trier</t>
  </si>
  <si>
    <t>Utiliser le bouton de tri pour trier la feuille (noter qu'il faut accepter les macros)</t>
  </si>
  <si>
    <t>Colonne N</t>
  </si>
  <si>
    <t>Club / Equipe</t>
  </si>
  <si>
    <t>Si plusieurs équipe dans une même division noter sous la forme: Paris-1, Paris-2…</t>
  </si>
  <si>
    <t>Enregistrement</t>
  </si>
  <si>
    <t>Enregistrer votre fichier sous la forme : pistolet 10m - "n° dep" (pistolet 10m -75")</t>
  </si>
  <si>
    <t>A envoyer:</t>
  </si>
  <si>
    <t>Joël DEVOS</t>
  </si>
  <si>
    <t>devosmc@orange.fr</t>
  </si>
  <si>
    <t>Sylvain Alliaume</t>
  </si>
  <si>
    <t>sylvain.alliaume@wanadoo.fr</t>
  </si>
  <si>
    <r>
      <t xml:space="preserve">Individuels </t>
    </r>
    <r>
      <rPr>
        <b/>
        <sz val="12"/>
        <rFont val="Arial"/>
        <family val="2"/>
      </rPr>
      <t xml:space="preserve"> </t>
    </r>
  </si>
  <si>
    <t>Pistolet 10m  -  D1</t>
  </si>
  <si>
    <t>SCORES HIVER et ÉTÉ</t>
  </si>
  <si>
    <t>V2016</t>
  </si>
  <si>
    <t>CHAMPIONNAT HIVER</t>
  </si>
  <si>
    <t>FINALE HIVER</t>
  </si>
  <si>
    <t>CHAMPIONNAT ÉTÉ</t>
  </si>
  <si>
    <t>FINALE ÉTÉ</t>
  </si>
  <si>
    <t>Equipes été</t>
  </si>
  <si>
    <t>Club (ville)</t>
  </si>
  <si>
    <t>NOM ET PRENOM</t>
  </si>
  <si>
    <t>Année
Naissance</t>
  </si>
  <si>
    <t>Numéro
Licence</t>
  </si>
  <si>
    <r>
      <t xml:space="preserve">Score </t>
    </r>
    <r>
      <rPr>
        <b/>
        <u val="single"/>
        <sz val="9"/>
        <color indexed="17"/>
        <rFont val="Arial"/>
        <family val="2"/>
      </rPr>
      <t>DEP Hiver</t>
    </r>
  </si>
  <si>
    <r>
      <t xml:space="preserve">Score </t>
    </r>
    <r>
      <rPr>
        <b/>
        <u val="single"/>
        <sz val="9"/>
        <color indexed="17"/>
        <rFont val="Arial"/>
        <family val="2"/>
      </rPr>
      <t>REG Hiver</t>
    </r>
  </si>
  <si>
    <t>Total Hiver</t>
  </si>
  <si>
    <t>Match 1</t>
  </si>
  <si>
    <t>FINALE</t>
  </si>
  <si>
    <r>
      <t xml:space="preserve">Score </t>
    </r>
    <r>
      <rPr>
        <b/>
        <u val="single"/>
        <sz val="9"/>
        <rFont val="Arial"/>
        <family val="2"/>
      </rPr>
      <t>DEP Eté</t>
    </r>
  </si>
  <si>
    <t>Eq n°</t>
  </si>
  <si>
    <r>
      <t xml:space="preserve">Score </t>
    </r>
    <r>
      <rPr>
        <b/>
        <u val="single"/>
        <sz val="9"/>
        <rFont val="Arial"/>
        <family val="2"/>
      </rPr>
      <t>REG Eté</t>
    </r>
  </si>
  <si>
    <t>Total</t>
  </si>
  <si>
    <t>Class</t>
  </si>
  <si>
    <t>Tireur 1     Nom Prénom</t>
  </si>
  <si>
    <t>Tireur 2    Nom Prénom</t>
  </si>
  <si>
    <t>Tireur 3     Nom Prénom</t>
  </si>
  <si>
    <t>Tireur 4     Nom Prénom</t>
  </si>
  <si>
    <t>Score Dep</t>
  </si>
  <si>
    <t>Score Reg</t>
  </si>
  <si>
    <t>TOTAL</t>
  </si>
  <si>
    <t>La-Chapelle-Saint-Luc</t>
  </si>
  <si>
    <t>SOULLEZ Sébastien</t>
  </si>
  <si>
    <t>BENOT Sébastien</t>
  </si>
  <si>
    <t>THELOY Françoise</t>
  </si>
  <si>
    <t>BAYE Jean Michel</t>
  </si>
  <si>
    <t>BAYE J. Michel</t>
  </si>
  <si>
    <t>Sainte-Savine</t>
  </si>
  <si>
    <t>LORGEOUX Pascal</t>
  </si>
  <si>
    <t>ALEXANT Martin</t>
  </si>
  <si>
    <t>GEORGET Christian</t>
  </si>
  <si>
    <t>BOUILLARD Sylvain</t>
  </si>
  <si>
    <t>ROBIN Olivier</t>
  </si>
  <si>
    <t>Saint-Germainmont</t>
  </si>
  <si>
    <t>WARY FRANCK</t>
  </si>
  <si>
    <t>Rocroi</t>
  </si>
  <si>
    <t>PRESCLER ALAIN</t>
  </si>
  <si>
    <t>ALLEXANT Martin</t>
  </si>
  <si>
    <t>Pistolet 10m  -  D2</t>
  </si>
  <si>
    <t>Thin-le-Moutier</t>
  </si>
  <si>
    <t>BOCQUET Corentin</t>
  </si>
  <si>
    <t>66736687</t>
  </si>
  <si>
    <t>Charleville-Mézières</t>
  </si>
  <si>
    <t>FRERE Fabien</t>
  </si>
  <si>
    <t>MORETTO Adeline</t>
  </si>
  <si>
    <t>BOURGUIGNON Adeline</t>
  </si>
  <si>
    <t>MANSU Pascale</t>
  </si>
  <si>
    <t>LECOCQ EDDY</t>
  </si>
  <si>
    <t>Rimogne</t>
  </si>
  <si>
    <t>FERRE Jérôme</t>
  </si>
  <si>
    <t>BALON Laurent</t>
  </si>
  <si>
    <t>BALON Clément</t>
  </si>
  <si>
    <t>LARUE Quentin</t>
  </si>
  <si>
    <t>LARUE QUENTIN</t>
  </si>
  <si>
    <t>Remilly-Aillicourt 1</t>
  </si>
  <si>
    <t>BISTON  Christophe</t>
  </si>
  <si>
    <t>JEAN  Philippe</t>
  </si>
  <si>
    <t>PILATI Isabelle</t>
  </si>
  <si>
    <t>BRACONNIER Jean-Michel</t>
  </si>
  <si>
    <t>FERRE JEROME</t>
  </si>
  <si>
    <t>BOCQUET Philippe</t>
  </si>
  <si>
    <t>LESIEUR Christophe</t>
  </si>
  <si>
    <t>BROUSMICHE Pierre</t>
  </si>
  <si>
    <t>Remilly-Aillicourt</t>
  </si>
  <si>
    <t>PILATI ISABELLE</t>
  </si>
  <si>
    <t>Sainte-Savine 2</t>
  </si>
  <si>
    <t>LACROIX Eric</t>
  </si>
  <si>
    <t>RAVIGNEAUX Sébastien</t>
  </si>
  <si>
    <t>GIOFFREDI Laurent</t>
  </si>
  <si>
    <t>LEBLANC Dominique</t>
  </si>
  <si>
    <t>Sainte-Savine 1</t>
  </si>
  <si>
    <t>HARAND Sylvain</t>
  </si>
  <si>
    <t>BOUILLARD Pascal</t>
  </si>
  <si>
    <t>PUREN David</t>
  </si>
  <si>
    <t>CHAUMONT Jean Louis</t>
  </si>
  <si>
    <t>Prix-les-Mézières</t>
  </si>
  <si>
    <t>BEUVIERE Jérémy</t>
  </si>
  <si>
    <t>GUENIN Eric</t>
  </si>
  <si>
    <t>RADET Philippe</t>
  </si>
  <si>
    <t>GAUCHE André</t>
  </si>
  <si>
    <t>MARTINEAU Hervé</t>
  </si>
  <si>
    <t>Remilly-Aillicourt 2</t>
  </si>
  <si>
    <t>HERBULOT Samuel</t>
  </si>
  <si>
    <t>MICHAUX Philippe</t>
  </si>
  <si>
    <t>NEMARD  Michel</t>
  </si>
  <si>
    <t>MINJEAU  Caroline</t>
  </si>
  <si>
    <t>BAUDIER Franck</t>
  </si>
  <si>
    <t>66737174</t>
  </si>
  <si>
    <t>JEAN  PHILIPPE</t>
  </si>
  <si>
    <t>Bogny-sur-Meuse</t>
  </si>
  <si>
    <t>LEFEVRE ANTHONY</t>
  </si>
  <si>
    <t>MORETTO ADELINE</t>
  </si>
  <si>
    <t>BISTON  CHRISTOPHE</t>
  </si>
  <si>
    <t>LESIEUR CHRISTOPHE</t>
  </si>
  <si>
    <t>GOULLEY Thiérry</t>
  </si>
  <si>
    <t>BALON LAURENT</t>
  </si>
  <si>
    <t>05017176</t>
  </si>
  <si>
    <t>BALON CLEMENT</t>
  </si>
  <si>
    <t>GAUCHE Anré</t>
  </si>
  <si>
    <t>MINJEAU  CAROLINE</t>
  </si>
  <si>
    <t>1991</t>
  </si>
  <si>
    <t>HERBULOT SAMUEL</t>
  </si>
  <si>
    <t>BIGOT CHRISTOPHE</t>
  </si>
  <si>
    <t>TURQUIN Jean</t>
  </si>
  <si>
    <t>BOCQUET PHILIPPE</t>
  </si>
  <si>
    <t>AURIAC DAVID</t>
  </si>
  <si>
    <t>NEMARD  MICHEL</t>
  </si>
  <si>
    <t>1947</t>
  </si>
  <si>
    <t>MICHAUX PHILIPPE</t>
  </si>
  <si>
    <t>FRERE FABIEN</t>
  </si>
  <si>
    <t>PARIZEL JEAN-CLAUDE</t>
  </si>
  <si>
    <t>LALONDE YANNICK</t>
  </si>
  <si>
    <t>Renwez</t>
  </si>
  <si>
    <t>CHOPPLET Alan</t>
  </si>
  <si>
    <t>66740109</t>
  </si>
  <si>
    <t>GRZYBICKI JOZEF</t>
  </si>
  <si>
    <t>BROUSMICHE PIERRE</t>
  </si>
  <si>
    <t>Pistolet 10m  -  D3</t>
  </si>
  <si>
    <t>CLAISSE DIDIER</t>
  </si>
  <si>
    <t>LOUIS Aurélie</t>
  </si>
  <si>
    <t>PERRIOT Nadine</t>
  </si>
  <si>
    <t>DELAFUENTE Juan</t>
  </si>
  <si>
    <t>THILLEUL Philippe</t>
  </si>
  <si>
    <t xml:space="preserve">LEFEBVRE FRANCOISE </t>
  </si>
  <si>
    <t>NONON BENJAMIN</t>
  </si>
  <si>
    <t>GRANATA Nicolas</t>
  </si>
  <si>
    <t>GARCIA Sébastien</t>
  </si>
  <si>
    <t>MINJEAU Jean-Michel</t>
  </si>
  <si>
    <t>Renwez 1</t>
  </si>
  <si>
    <t>LEDOUX Frederic</t>
  </si>
  <si>
    <t>HOUDINET Matthieu</t>
  </si>
  <si>
    <t>MOREAU Gerald</t>
  </si>
  <si>
    <t>VILLEMIN Erick</t>
  </si>
  <si>
    <t>DELAFUENTE  Juan</t>
  </si>
  <si>
    <t>BAUDY LUCIEN</t>
  </si>
  <si>
    <t>MIOTTI DENIS</t>
  </si>
  <si>
    <t>HUREL FRANCIS</t>
  </si>
  <si>
    <t>BENOIT MATHIEU</t>
  </si>
  <si>
    <t>PETITDAN Bruno</t>
  </si>
  <si>
    <t>PETITDAN Florentin</t>
  </si>
  <si>
    <t>CREPIN Christian</t>
  </si>
  <si>
    <t>DAL ZOVO Chris</t>
  </si>
  <si>
    <t>BARBAISE Fabrice</t>
  </si>
  <si>
    <t>BARBAISE Isabelle</t>
  </si>
  <si>
    <t>QUINART Didier</t>
  </si>
  <si>
    <t>LAINIER James</t>
  </si>
  <si>
    <t>Château-Porcien</t>
  </si>
  <si>
    <t>BARBIER CHRISTOPHER</t>
  </si>
  <si>
    <t>MALHERBE YVES</t>
  </si>
  <si>
    <t>MERIEUX MICHEL</t>
  </si>
  <si>
    <t>Charleville-Mézières 1</t>
  </si>
  <si>
    <t>BARATTUCCI ANTONINO</t>
  </si>
  <si>
    <t>LAILLIER GILBERT</t>
  </si>
  <si>
    <t>RICARD THIERRY</t>
  </si>
  <si>
    <t>Charleville-Mézières 2</t>
  </si>
  <si>
    <t>BELTRAMI JEAN-PIERRE</t>
  </si>
  <si>
    <t>DRAPIER PASCAL</t>
  </si>
  <si>
    <t xml:space="preserve">TAGIYEV Fuad </t>
  </si>
  <si>
    <t>BERNARD Jean-Louis</t>
  </si>
  <si>
    <t>MORGEON  CHRISTELLE</t>
  </si>
  <si>
    <t>PONTOISE  DOMINIQUE</t>
  </si>
  <si>
    <t>PIRE Gerard</t>
  </si>
  <si>
    <t>Renwez 2</t>
  </si>
  <si>
    <t>BORCA Stephane</t>
  </si>
  <si>
    <t>BORCA Léo</t>
  </si>
  <si>
    <t>BORCA Audrey</t>
  </si>
  <si>
    <t>SCHWEYER Frédéric</t>
  </si>
  <si>
    <t>RUINET Claude</t>
  </si>
  <si>
    <t>KUJAWA Joël</t>
  </si>
  <si>
    <t>PROSPER Frank</t>
  </si>
  <si>
    <t>06020985</t>
  </si>
  <si>
    <t>66736783</t>
  </si>
  <si>
    <t>66742577</t>
  </si>
  <si>
    <t>PERNELET Mathieu</t>
  </si>
  <si>
    <t>56083291</t>
  </si>
  <si>
    <t>Arcis-sur-Aube</t>
  </si>
  <si>
    <t>PRUGNOT Fantine</t>
  </si>
  <si>
    <t>BOURGUIGNON ADELINE</t>
  </si>
  <si>
    <t>DA SILVA JOSE</t>
  </si>
  <si>
    <t>SERVOTTE ARNAUD</t>
  </si>
  <si>
    <t>SERVOTTE JEREMIE</t>
  </si>
  <si>
    <t>FREBOT  Loic</t>
  </si>
  <si>
    <t>1978</t>
  </si>
  <si>
    <t>55032973</t>
  </si>
  <si>
    <t>04726733</t>
  </si>
  <si>
    <t>50256141</t>
  </si>
  <si>
    <t>RIOLFI JEAN</t>
  </si>
  <si>
    <t>DELVA David</t>
  </si>
  <si>
    <t>MILLART JANNICK</t>
  </si>
  <si>
    <t>66741178</t>
  </si>
  <si>
    <t>KUJAWA Joèl</t>
  </si>
  <si>
    <t>PROSPER Franck</t>
  </si>
  <si>
    <t>SCHWEYER Fréderic</t>
  </si>
  <si>
    <r>
      <t>Individuels</t>
    </r>
    <r>
      <rPr>
        <b/>
        <sz val="12"/>
        <rFont val="Arial"/>
        <family val="2"/>
      </rPr>
      <t xml:space="preserve"> </t>
    </r>
  </si>
  <si>
    <t>Pistolet 10m  -  13-16 Gout Hiver</t>
  </si>
  <si>
    <t>Pistolet 10m  -  EXCELLENCE</t>
  </si>
  <si>
    <t>Pistolet 10m  -  HONNEUR</t>
  </si>
  <si>
    <t>CAHART JEAN-NOEL</t>
  </si>
  <si>
    <t>BISTON  Helene</t>
  </si>
  <si>
    <t>DAL ZOVO CHRIS</t>
  </si>
  <si>
    <t>Pistolet 10m  -  PROMOTION</t>
  </si>
  <si>
    <t>PERIN Pascal</t>
  </si>
  <si>
    <t>BEGARD STEVENS</t>
  </si>
  <si>
    <t>PETITDAN FLORENTIN</t>
  </si>
  <si>
    <t>BILET EMMANUEL</t>
  </si>
  <si>
    <t>GARCIA SEBASTIEN</t>
  </si>
  <si>
    <t>GRANATA NICOLAS</t>
  </si>
  <si>
    <t>PRIN DOMINIQUE</t>
  </si>
  <si>
    <t>BISTON HELENE</t>
  </si>
  <si>
    <t>Pistolet 10m  -  10 ans et -</t>
  </si>
  <si>
    <t>SCORES ÉTÉ</t>
  </si>
  <si>
    <t>LEONARD Jules</t>
  </si>
  <si>
    <t>BECHARD Adam</t>
  </si>
  <si>
    <t>BERNARDINI Anna</t>
  </si>
  <si>
    <t>SART Mathieu</t>
  </si>
  <si>
    <t>DRAPIER Nathan</t>
  </si>
  <si>
    <t>Pistolet 10m  -  11-12 ans</t>
  </si>
  <si>
    <t>HERBULOT  MANON</t>
  </si>
  <si>
    <t>DELETTRE  NOLAN</t>
  </si>
  <si>
    <t>DEMARVILLE  OTHILIE</t>
  </si>
  <si>
    <t>POURU Nils</t>
  </si>
  <si>
    <t>CHOPPLET Noemie</t>
  </si>
  <si>
    <t>LESIEUR Gaspard</t>
  </si>
  <si>
    <t>LAMBERT Pierre</t>
  </si>
  <si>
    <t>66742249</t>
  </si>
  <si>
    <t>Pistolet 10m  -  13-14 ans</t>
  </si>
  <si>
    <t>JEANNIOT Mathéo</t>
  </si>
  <si>
    <t>MONACELLI Nils</t>
  </si>
  <si>
    <t>PAREY Lilian</t>
  </si>
  <si>
    <t>Pistolet 10m  -  15-16 ans</t>
  </si>
  <si>
    <t>VILLEMIN Roxane</t>
  </si>
  <si>
    <t>BILLON Tanguy</t>
  </si>
  <si>
    <t>Ville</t>
  </si>
  <si>
    <t>Département</t>
  </si>
  <si>
    <t>Abbeville</t>
  </si>
  <si>
    <t>Albert</t>
  </si>
  <si>
    <t>Allouis</t>
  </si>
  <si>
    <t>Annezin</t>
  </si>
  <si>
    <t>Arques</t>
  </si>
  <si>
    <t>Auby</t>
  </si>
  <si>
    <t>Auchy-les-Mines</t>
  </si>
  <si>
    <t>Audruicq</t>
  </si>
  <si>
    <t>Autun</t>
  </si>
  <si>
    <t>Bannost</t>
  </si>
  <si>
    <t>Belleu</t>
  </si>
  <si>
    <t>Bergues</t>
  </si>
  <si>
    <t>Béthune</t>
  </si>
  <si>
    <t>Beussent</t>
  </si>
  <si>
    <t>Beuvry</t>
  </si>
  <si>
    <t>Billy-sur-Aisne</t>
  </si>
  <si>
    <t>Boulogne-sur-Mer</t>
  </si>
  <si>
    <t>Bourgoin-Jaillieu</t>
  </si>
  <si>
    <t>Boutigny-Prouais</t>
  </si>
  <si>
    <t>Brétigny-sur-Orge</t>
  </si>
  <si>
    <t>Bruay-sur-Escaut</t>
  </si>
  <si>
    <t>Calais</t>
  </si>
  <si>
    <t>Cambron</t>
  </si>
  <si>
    <t>Cauchy-à-la-Tour</t>
  </si>
  <si>
    <t>Chalon-sur-Saône</t>
  </si>
  <si>
    <t>Chassant-Combres</t>
  </si>
  <si>
    <t>Chateauneuf-en-Thymerais</t>
  </si>
  <si>
    <t>Chatenoy-le-Royal</t>
  </si>
  <si>
    <t>Chuisnes</t>
  </si>
  <si>
    <t>Clavy-Warby</t>
  </si>
  <si>
    <t>Conchil-le-Temple</t>
  </si>
  <si>
    <t>Courcelles-les-Lens</t>
  </si>
  <si>
    <t>Courcouronnes</t>
  </si>
  <si>
    <t>Courrières</t>
  </si>
  <si>
    <t>Doullens</t>
  </si>
  <si>
    <t>Douy</t>
  </si>
  <si>
    <t>Dunkerque</t>
  </si>
  <si>
    <t>Escaupont</t>
  </si>
  <si>
    <t>Estissac</t>
  </si>
  <si>
    <t>Estréboeuf</t>
  </si>
  <si>
    <t>Fagnon</t>
  </si>
  <si>
    <t xml:space="preserve">Faremoutiers </t>
  </si>
  <si>
    <t>Festubert</t>
  </si>
  <si>
    <t>Foëcy</t>
  </si>
  <si>
    <t>Forest-sur-Marque</t>
  </si>
  <si>
    <t>Genay</t>
  </si>
  <si>
    <t>Givet</t>
  </si>
  <si>
    <t>Givors</t>
  </si>
  <si>
    <t>Gournay-en-Caux</t>
  </si>
  <si>
    <t>Gueugnon</t>
  </si>
  <si>
    <t>Guînes</t>
  </si>
  <si>
    <t>Guise</t>
  </si>
  <si>
    <t>Haussy</t>
  </si>
  <si>
    <t>Hazebrouck</t>
  </si>
  <si>
    <t>Hellemmes</t>
  </si>
  <si>
    <t>Herin</t>
  </si>
  <si>
    <t>Hondschoote</t>
  </si>
  <si>
    <t>Issoudun</t>
  </si>
  <si>
    <t>La Loupe</t>
  </si>
  <si>
    <t>Labourse</t>
  </si>
  <si>
    <t>La-Côte-Saint-André</t>
  </si>
  <si>
    <t>Le Creusot</t>
  </si>
  <si>
    <t>Le Pontet</t>
  </si>
  <si>
    <t>Les Abrets</t>
  </si>
  <si>
    <t>Lisbourg</t>
  </si>
  <si>
    <t>Loison-sous-Lens</t>
  </si>
  <si>
    <t>Lomme</t>
  </si>
  <si>
    <t>Lucé</t>
  </si>
  <si>
    <t>Luray</t>
  </si>
  <si>
    <t>Lyon ASCUL</t>
  </si>
  <si>
    <t>Lyon ASPL</t>
  </si>
  <si>
    <t>Lyon ASPTT</t>
  </si>
  <si>
    <t>Macon</t>
  </si>
  <si>
    <t>Marchiennes</t>
  </si>
  <si>
    <t>Mareau-aux-Pres</t>
  </si>
  <si>
    <t>Mauperthuis</t>
  </si>
  <si>
    <t>Mercin-et-Vaux</t>
  </si>
  <si>
    <t>Méricourt</t>
  </si>
  <si>
    <t>Moncheaux</t>
  </si>
  <si>
    <t>Montigny-en-Gohelle</t>
  </si>
  <si>
    <t>Montigny-le-Roi</t>
  </si>
  <si>
    <t>Moreuil</t>
  </si>
  <si>
    <t>Nielles-les-Bléquin</t>
  </si>
  <si>
    <t>Nogent-le-Rotrou</t>
  </si>
  <si>
    <t>Nomain</t>
  </si>
  <si>
    <t>Noyelles-Godault</t>
  </si>
  <si>
    <t>Noyers-Pont-Maugis</t>
  </si>
  <si>
    <t>Onnaing</t>
  </si>
  <si>
    <t>Ostricourt</t>
  </si>
  <si>
    <t>Oulchy-le-Château</t>
  </si>
  <si>
    <t>Oullins</t>
  </si>
  <si>
    <t>Outreau</t>
  </si>
  <si>
    <t>Pas-en-Artois</t>
  </si>
  <si>
    <t>Pecquencourt</t>
  </si>
  <si>
    <t>Prix-lès-Mézières</t>
  </si>
  <si>
    <t>Quesnoy-sur-Airaines</t>
  </si>
  <si>
    <t>Rethel</t>
  </si>
  <si>
    <t>Rilleux-la-Pape</t>
  </si>
  <si>
    <t>Romans</t>
  </si>
  <si>
    <t>Ronchin</t>
  </si>
  <si>
    <t xml:space="preserve">Rosières-en-Santerre </t>
  </si>
  <si>
    <t>Roubaix</t>
  </si>
  <si>
    <t>Rumegies</t>
  </si>
  <si>
    <t>Saint-Amand-les-Eaux</t>
  </si>
  <si>
    <t>Saint-Aubert</t>
  </si>
  <si>
    <t>Saint-Denis-En-Val</t>
  </si>
  <si>
    <t>Saint-Dizier</t>
  </si>
  <si>
    <t>Saint-Egrève</t>
  </si>
  <si>
    <t>Saint-Eloy-les-Mines</t>
  </si>
  <si>
    <t>Saint-Jean-de-Braye</t>
  </si>
  <si>
    <t>Saint-Léonard</t>
  </si>
  <si>
    <t>Saint-Martin-au-Laert</t>
  </si>
  <si>
    <t>Saint-Martin-les-Boulogne</t>
  </si>
  <si>
    <t>Saint-Momelin</t>
  </si>
  <si>
    <t>Saint-Pourçain-sur-Sioule</t>
  </si>
  <si>
    <t>Saint-Priest</t>
  </si>
  <si>
    <t>Samer</t>
  </si>
  <si>
    <t>Sepmeries</t>
  </si>
  <si>
    <t>Soissons</t>
  </si>
  <si>
    <t>Sours</t>
  </si>
  <si>
    <t>Thorigné</t>
  </si>
  <si>
    <t>Toufflers</t>
  </si>
  <si>
    <t>Tourcoing</t>
  </si>
  <si>
    <t>Toury</t>
  </si>
  <si>
    <t>Venissieux</t>
  </si>
  <si>
    <t>Verquin</t>
  </si>
  <si>
    <t>Vienne</t>
  </si>
  <si>
    <t>Villeneuve-d'Ascq Pasteur</t>
  </si>
  <si>
    <t>Villeneuve-d'Ascq UTVA</t>
  </si>
  <si>
    <t>Villeneuve-Saint-Germain</t>
  </si>
  <si>
    <t>Villers-Semeuse</t>
  </si>
  <si>
    <t>Voiron</t>
  </si>
  <si>
    <t>Wambrechies</t>
  </si>
  <si>
    <t>Willems</t>
  </si>
  <si>
    <t>Wizernes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</si>
</sst>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0"/>
      <name val="Arial"/>
      <family val="2"/>
    </font>
    <font>
      <sz val="8"/>
      <name val="Arial"/>
      <family val="2"/>
    </font>
    <font>
      <b/>
      <i/>
      <sz val="16"/>
      <color indexed="10"/>
      <name val="Arial"/>
      <family val="2"/>
    </font>
    <font>
      <b/>
      <i/>
      <u val="single"/>
      <sz val="14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u val="single"/>
      <sz val="16"/>
      <color indexed="57"/>
      <name val="Arial"/>
      <family val="2"/>
    </font>
    <font>
      <b/>
      <sz val="9"/>
      <name val="Arial"/>
      <family val="2"/>
    </font>
    <font>
      <b/>
      <sz val="6"/>
      <color indexed="54"/>
      <name val="Arial"/>
      <family val="2"/>
    </font>
    <font>
      <b/>
      <sz val="10"/>
      <name val="Arial"/>
      <family val="2"/>
    </font>
    <font>
      <b/>
      <u val="single"/>
      <sz val="18"/>
      <color indexed="10"/>
      <name val="Arial"/>
      <family val="2"/>
    </font>
    <font>
      <b/>
      <sz val="9"/>
      <color indexed="17"/>
      <name val="Arial"/>
      <family val="2"/>
    </font>
    <font>
      <b/>
      <u val="single"/>
      <sz val="9"/>
      <color indexed="17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82">
    <xf numFmtId="164" fontId="0" fillId="0" borderId="0" xfId="0" applyAlignment="1">
      <alignment/>
    </xf>
    <xf numFmtId="164" fontId="0" fillId="0" borderId="0" xfId="22">
      <alignment/>
      <protection/>
    </xf>
    <xf numFmtId="164" fontId="2" fillId="0" borderId="0" xfId="22" applyFont="1">
      <alignment/>
      <protection/>
    </xf>
    <xf numFmtId="164" fontId="3" fillId="0" borderId="0" xfId="22" applyFont="1">
      <alignment/>
      <protection/>
    </xf>
    <xf numFmtId="164" fontId="4" fillId="0" borderId="0" xfId="22" applyFont="1">
      <alignment/>
      <protection/>
    </xf>
    <xf numFmtId="164" fontId="5" fillId="0" borderId="0" xfId="22" applyFont="1">
      <alignment/>
      <protection/>
    </xf>
    <xf numFmtId="164" fontId="7" fillId="0" borderId="0" xfId="22" applyFont="1">
      <alignment/>
      <protection/>
    </xf>
    <xf numFmtId="164" fontId="4" fillId="2" borderId="0" xfId="22" applyFont="1" applyFill="1">
      <alignment/>
      <protection/>
    </xf>
    <xf numFmtId="164" fontId="8" fillId="0" borderId="0" xfId="22" applyFont="1">
      <alignment/>
      <protection/>
    </xf>
    <xf numFmtId="164" fontId="9" fillId="0" borderId="0" xfId="20" applyNumberFormat="1" applyFont="1" applyFill="1" applyBorder="1" applyAlignment="1" applyProtection="1">
      <alignment/>
      <protection/>
    </xf>
    <xf numFmtId="164" fontId="0" fillId="0" borderId="0" xfId="22" applyAlignment="1">
      <alignment horizontal="center"/>
      <protection/>
    </xf>
    <xf numFmtId="164" fontId="10" fillId="3" borderId="1" xfId="21" applyFont="1" applyFill="1" applyBorder="1" applyAlignment="1" applyProtection="1">
      <alignment horizontal="left" vertical="center"/>
      <protection/>
    </xf>
    <xf numFmtId="164" fontId="5" fillId="3" borderId="2" xfId="21" applyFont="1" applyFill="1" applyBorder="1" applyAlignment="1" applyProtection="1">
      <alignment horizontal="left" vertical="center"/>
      <protection/>
    </xf>
    <xf numFmtId="164" fontId="11" fillId="3" borderId="2" xfId="21" applyFont="1" applyFill="1" applyBorder="1" applyAlignment="1" applyProtection="1">
      <alignment horizontal="left" vertical="center"/>
      <protection/>
    </xf>
    <xf numFmtId="164" fontId="5" fillId="3" borderId="2" xfId="21" applyFont="1" applyFill="1" applyBorder="1" applyAlignment="1" applyProtection="1">
      <alignment horizontal="center" vertical="center"/>
      <protection/>
    </xf>
    <xf numFmtId="164" fontId="12" fillId="3" borderId="2" xfId="21" applyFont="1" applyFill="1" applyBorder="1" applyAlignment="1" applyProtection="1">
      <alignment horizontal="center" vertical="center"/>
      <protection/>
    </xf>
    <xf numFmtId="164" fontId="5" fillId="3" borderId="0" xfId="21" applyFont="1" applyFill="1" applyBorder="1" applyAlignment="1" applyProtection="1">
      <alignment horizontal="center" vertical="center"/>
      <protection/>
    </xf>
    <xf numFmtId="164" fontId="5" fillId="3" borderId="2" xfId="0" applyFont="1" applyFill="1" applyBorder="1" applyAlignment="1" applyProtection="1">
      <alignment horizontal="center" vertical="center"/>
      <protection/>
    </xf>
    <xf numFmtId="164" fontId="5" fillId="3" borderId="0" xfId="0" applyFont="1" applyFill="1" applyBorder="1" applyAlignment="1" applyProtection="1">
      <alignment horizontal="center" vertical="center"/>
      <protection/>
    </xf>
    <xf numFmtId="164" fontId="5" fillId="3" borderId="2" xfId="21" applyFont="1" applyFill="1" applyBorder="1" applyAlignment="1" applyProtection="1">
      <alignment vertical="center"/>
      <protection/>
    </xf>
    <xf numFmtId="164" fontId="13" fillId="0" borderId="0" xfId="21" applyFont="1" applyAlignment="1" applyProtection="1">
      <alignment horizontal="center" vertical="center"/>
      <protection/>
    </xf>
    <xf numFmtId="164" fontId="14" fillId="3" borderId="0" xfId="21" applyFont="1" applyFill="1" applyBorder="1" applyAlignment="1" applyProtection="1">
      <alignment horizontal="center" vertical="center"/>
      <protection/>
    </xf>
    <xf numFmtId="164" fontId="5" fillId="3" borderId="0" xfId="21" applyFont="1" applyFill="1" applyBorder="1" applyAlignment="1" applyProtection="1">
      <alignment horizontal="left" vertical="center"/>
      <protection/>
    </xf>
    <xf numFmtId="164" fontId="15" fillId="3" borderId="3" xfId="21" applyFont="1" applyFill="1" applyBorder="1" applyAlignment="1" applyProtection="1">
      <alignment horizontal="center" vertical="center"/>
      <protection/>
    </xf>
    <xf numFmtId="164" fontId="13" fillId="4" borderId="4" xfId="21" applyFont="1" applyFill="1" applyBorder="1" applyAlignment="1" applyProtection="1">
      <alignment horizontal="center" vertical="center" wrapText="1"/>
      <protection/>
    </xf>
    <xf numFmtId="164" fontId="15" fillId="5" borderId="3" xfId="21" applyFont="1" applyFill="1" applyBorder="1" applyAlignment="1" applyProtection="1">
      <alignment horizontal="center" vertical="center"/>
      <protection/>
    </xf>
    <xf numFmtId="164" fontId="15" fillId="5" borderId="3" xfId="21" applyFont="1" applyFill="1" applyBorder="1" applyAlignment="1" applyProtection="1">
      <alignment horizontal="center" vertical="center" wrapText="1"/>
      <protection/>
    </xf>
    <xf numFmtId="164" fontId="16" fillId="3" borderId="0" xfId="21" applyFont="1" applyFill="1" applyBorder="1" applyAlignment="1" applyProtection="1">
      <alignment horizontal="left" vertical="center"/>
      <protection/>
    </xf>
    <xf numFmtId="164" fontId="5" fillId="3" borderId="0" xfId="21" applyFont="1" applyFill="1" applyBorder="1" applyAlignment="1" applyProtection="1">
      <alignment vertical="center"/>
      <protection/>
    </xf>
    <xf numFmtId="164" fontId="13" fillId="0" borderId="3" xfId="21" applyFont="1" applyBorder="1" applyAlignment="1" applyProtection="1">
      <alignment horizontal="center" vertical="center"/>
      <protection/>
    </xf>
    <xf numFmtId="164" fontId="13" fillId="0" borderId="3" xfId="21" applyFont="1" applyBorder="1" applyAlignment="1" applyProtection="1">
      <alignment horizontal="center" vertical="center" wrapText="1"/>
      <protection/>
    </xf>
    <xf numFmtId="164" fontId="17" fillId="3" borderId="3" xfId="21" applyFont="1" applyFill="1" applyBorder="1" applyAlignment="1" applyProtection="1">
      <alignment horizontal="center" vertical="center" wrapText="1"/>
      <protection/>
    </xf>
    <xf numFmtId="164" fontId="17" fillId="3" borderId="5" xfId="21" applyFont="1" applyFill="1" applyBorder="1" applyAlignment="1" applyProtection="1">
      <alignment horizontal="center" vertical="center" wrapText="1"/>
      <protection/>
    </xf>
    <xf numFmtId="164" fontId="13" fillId="5" borderId="5" xfId="21" applyFont="1" applyFill="1" applyBorder="1" applyAlignment="1" applyProtection="1">
      <alignment horizontal="center" vertical="center" wrapText="1"/>
      <protection/>
    </xf>
    <xf numFmtId="164" fontId="13" fillId="5" borderId="6" xfId="21" applyFont="1" applyFill="1" applyBorder="1" applyAlignment="1" applyProtection="1">
      <alignment horizontal="center" vertical="center" wrapText="1"/>
      <protection/>
    </xf>
    <xf numFmtId="164" fontId="13" fillId="5" borderId="3" xfId="21" applyFont="1" applyFill="1" applyBorder="1" applyAlignment="1" applyProtection="1">
      <alignment horizontal="center" vertical="center" wrapText="1"/>
      <protection/>
    </xf>
    <xf numFmtId="164" fontId="0" fillId="0" borderId="0" xfId="22" applyAlignment="1" applyProtection="1">
      <alignment horizontal="center"/>
      <protection locked="0"/>
    </xf>
    <xf numFmtId="164" fontId="0" fillId="0" borderId="0" xfId="22" applyFont="1" applyProtection="1">
      <alignment/>
      <protection locked="0"/>
    </xf>
    <xf numFmtId="164" fontId="0" fillId="0" borderId="0" xfId="22" applyAlignment="1" applyProtection="1">
      <alignment horizontal="center"/>
      <protection/>
    </xf>
    <xf numFmtId="164" fontId="0" fillId="0" borderId="0" xfId="0" applyAlignment="1" applyProtection="1">
      <alignment horizontal="center"/>
      <protection locked="0"/>
    </xf>
    <xf numFmtId="164" fontId="0" fillId="6" borderId="0" xfId="22" applyFill="1" applyProtection="1">
      <alignment/>
      <protection locked="0"/>
    </xf>
    <xf numFmtId="164" fontId="0" fillId="0" borderId="0" xfId="22" applyProtection="1">
      <alignment/>
      <protection/>
    </xf>
    <xf numFmtId="164" fontId="0" fillId="0" borderId="0" xfId="22" applyProtection="1">
      <alignment/>
      <protection locked="0"/>
    </xf>
    <xf numFmtId="164" fontId="0" fillId="0" borderId="0" xfId="0" applyAlignment="1" applyProtection="1">
      <alignment/>
      <protection/>
    </xf>
    <xf numFmtId="164" fontId="20" fillId="0" borderId="0" xfId="22" applyFont="1" applyAlignment="1" applyProtection="1">
      <alignment horizontal="left"/>
      <protection locked="0"/>
    </xf>
    <xf numFmtId="164" fontId="20" fillId="0" borderId="0" xfId="22" applyFont="1" applyAlignment="1" applyProtection="1">
      <alignment horizontal="center"/>
      <protection locked="0"/>
    </xf>
    <xf numFmtId="164" fontId="20" fillId="0" borderId="0" xfId="22" applyFont="1" applyAlignment="1" applyProtection="1">
      <alignment horizontal="center"/>
      <protection hidden="1" locked="0"/>
    </xf>
    <xf numFmtId="164" fontId="20" fillId="0" borderId="0" xfId="22" applyFont="1" applyAlignment="1" applyProtection="1">
      <alignment horizontal="left"/>
      <protection hidden="1" locked="0"/>
    </xf>
    <xf numFmtId="164" fontId="15" fillId="5" borderId="3" xfId="0" applyFont="1" applyFill="1" applyBorder="1" applyAlignment="1" applyProtection="1">
      <alignment horizontal="center" vertical="center" wrapText="1"/>
      <protection/>
    </xf>
    <xf numFmtId="164" fontId="13" fillId="5" borderId="3" xfId="0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4" fontId="13" fillId="0" borderId="0" xfId="21" applyFont="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wrapText="1"/>
      <protection/>
    </xf>
    <xf numFmtId="164" fontId="13" fillId="4" borderId="0" xfId="21" applyFont="1" applyFill="1" applyBorder="1" applyAlignment="1" applyProtection="1">
      <alignment horizontal="center" vertical="center" wrapText="1"/>
      <protection/>
    </xf>
    <xf numFmtId="164" fontId="0" fillId="0" borderId="0" xfId="22" applyAlignment="1" applyProtection="1">
      <alignment/>
      <protection locked="0"/>
    </xf>
    <xf numFmtId="164" fontId="0" fillId="0" borderId="0" xfId="21" applyFont="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left" vertical="center"/>
      <protection/>
    </xf>
    <xf numFmtId="164" fontId="0" fillId="0" borderId="0" xfId="21" applyFont="1" applyBorder="1" applyAlignment="1" applyProtection="1">
      <alignment horizontal="center" vertical="center" wrapText="1"/>
      <protection/>
    </xf>
    <xf numFmtId="164" fontId="17" fillId="3" borderId="0" xfId="21" applyFont="1" applyFill="1" applyBorder="1" applyAlignment="1" applyProtection="1">
      <alignment horizontal="center" vertical="center" wrapText="1"/>
      <protection/>
    </xf>
    <xf numFmtId="164" fontId="17" fillId="3" borderId="0" xfId="0" applyFont="1" applyFill="1" applyBorder="1" applyAlignment="1" applyProtection="1">
      <alignment horizontal="center" vertical="center" wrapText="1"/>
      <protection/>
    </xf>
    <xf numFmtId="164" fontId="0" fillId="0" borderId="0" xfId="22" applyFont="1" applyAlignment="1" applyProtection="1">
      <alignment horizontal="left"/>
      <protection hidden="1" locked="0"/>
    </xf>
    <xf numFmtId="164" fontId="0" fillId="0" borderId="0" xfId="22" applyAlignment="1" applyProtection="1">
      <alignment horizontal="center"/>
      <protection hidden="1" locked="0"/>
    </xf>
    <xf numFmtId="164" fontId="20" fillId="0" borderId="0" xfId="22" applyFont="1" applyFill="1" applyAlignment="1" applyProtection="1">
      <alignment horizontal="center"/>
      <protection hidden="1" locked="0"/>
    </xf>
    <xf numFmtId="164" fontId="0" fillId="0" borderId="0" xfId="22" applyFont="1" applyAlignment="1" applyProtection="1">
      <alignment horizontal="left"/>
      <protection locked="0"/>
    </xf>
    <xf numFmtId="164" fontId="21" fillId="0" borderId="0" xfId="21" applyFont="1" applyAlignment="1" applyProtection="1">
      <alignment horizontal="center" vertical="center"/>
      <protection/>
    </xf>
    <xf numFmtId="164" fontId="15" fillId="0" borderId="0" xfId="21" applyFont="1" applyAlignment="1" applyProtection="1">
      <alignment horizontal="center" vertical="center"/>
      <protection/>
    </xf>
    <xf numFmtId="164" fontId="13" fillId="0" borderId="0" xfId="21" applyFont="1" applyBorder="1" applyAlignment="1" applyProtection="1">
      <alignment horizontal="center" vertical="center" wrapText="1"/>
      <protection/>
    </xf>
    <xf numFmtId="164" fontId="13" fillId="0" borderId="0" xfId="0" applyFont="1" applyBorder="1" applyAlignment="1" applyProtection="1">
      <alignment horizontal="center" vertical="center"/>
      <protection/>
    </xf>
    <xf numFmtId="164" fontId="0" fillId="0" borderId="0" xfId="22" applyFill="1">
      <alignment/>
      <protection/>
    </xf>
    <xf numFmtId="164" fontId="0" fillId="0" borderId="0" xfId="22" applyAlignment="1">
      <alignment horizontal="left"/>
      <protection/>
    </xf>
    <xf numFmtId="164" fontId="5" fillId="6" borderId="0" xfId="21" applyFont="1" applyFill="1" applyBorder="1" applyAlignment="1" applyProtection="1">
      <alignment horizontal="center" vertical="center"/>
      <protection/>
    </xf>
    <xf numFmtId="164" fontId="15" fillId="6" borderId="0" xfId="21" applyFont="1" applyFill="1" applyBorder="1" applyAlignment="1" applyProtection="1">
      <alignment horizontal="center" vertical="center"/>
      <protection/>
    </xf>
    <xf numFmtId="164" fontId="13" fillId="6" borderId="0" xfId="21" applyFont="1" applyFill="1" applyBorder="1" applyAlignment="1" applyProtection="1">
      <alignment horizontal="center" vertical="center" wrapText="1"/>
      <protection/>
    </xf>
    <xf numFmtId="164" fontId="15" fillId="0" borderId="3" xfId="21" applyFont="1" applyBorder="1" applyAlignment="1" applyProtection="1">
      <alignment horizontal="center" vertical="center"/>
      <protection/>
    </xf>
    <xf numFmtId="164" fontId="0" fillId="0" borderId="0" xfId="22" applyFill="1" applyProtection="1">
      <alignment/>
      <protection locked="0"/>
    </xf>
    <xf numFmtId="164" fontId="5" fillId="6" borderId="0" xfId="0" applyFont="1" applyFill="1" applyBorder="1" applyAlignment="1" applyProtection="1">
      <alignment horizontal="center" vertical="center"/>
      <protection/>
    </xf>
    <xf numFmtId="164" fontId="15" fillId="6" borderId="0" xfId="0" applyFont="1" applyFill="1" applyBorder="1" applyAlignment="1" applyProtection="1">
      <alignment horizontal="center" vertical="center"/>
      <protection/>
    </xf>
    <xf numFmtId="164" fontId="13" fillId="6" borderId="0" xfId="0" applyFont="1" applyFill="1" applyBorder="1" applyAlignment="1" applyProtection="1">
      <alignment horizontal="center" vertical="center" wrapText="1"/>
      <protection/>
    </xf>
    <xf numFmtId="164" fontId="15" fillId="5" borderId="5" xfId="21" applyFont="1" applyFill="1" applyBorder="1" applyAlignment="1" applyProtection="1">
      <alignment horizontal="center" vertical="center"/>
      <protection/>
    </xf>
    <xf numFmtId="164" fontId="13" fillId="5" borderId="5" xfId="0" applyFont="1" applyFill="1" applyBorder="1" applyAlignment="1" applyProtection="1">
      <alignment horizontal="center" vertical="center" wrapText="1"/>
      <protection/>
    </xf>
    <xf numFmtId="164" fontId="15" fillId="0" borderId="0" xfId="22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Feuilles de Résultats Hiver Pistolet" xfId="21"/>
    <cellStyle name="Excel Built-in Normal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vosmc@orange.fr" TargetMode="External" /><Relationship Id="rId2" Type="http://schemas.openxmlformats.org/officeDocument/2006/relationships/hyperlink" Target="mailto:sylvain.alliaume@wanadoo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C27"/>
  <sheetViews>
    <sheetView workbookViewId="0" topLeftCell="A1">
      <selection activeCell="D31" sqref="D31"/>
    </sheetView>
  </sheetViews>
  <sheetFormatPr defaultColWidth="11.421875" defaultRowHeight="12.75"/>
  <cols>
    <col min="1" max="1" width="10.7109375" style="1" customWidth="1"/>
    <col min="2" max="2" width="21.7109375" style="1" customWidth="1"/>
    <col min="3" max="3" width="84.421875" style="1" customWidth="1"/>
    <col min="4" max="16384" width="10.7109375" style="1" customWidth="1"/>
  </cols>
  <sheetData>
    <row r="2" ht="12.75">
      <c r="A2" s="2" t="s">
        <v>0</v>
      </c>
    </row>
    <row r="3" ht="12.75">
      <c r="C3" s="2" t="s">
        <v>1</v>
      </c>
    </row>
    <row r="4" spans="1:3" ht="12.75">
      <c r="A4" s="3" t="s">
        <v>2</v>
      </c>
      <c r="B4" s="4"/>
      <c r="C4" s="4"/>
    </row>
    <row r="5" spans="1:3" ht="12.75">
      <c r="A5" s="4"/>
      <c r="B5" s="4"/>
      <c r="C5" s="4"/>
    </row>
    <row r="6" spans="1:3" ht="12.75">
      <c r="A6" s="4"/>
      <c r="B6" s="4"/>
      <c r="C6" s="4"/>
    </row>
    <row r="7" spans="1:3" ht="12.75">
      <c r="A7" s="4" t="s">
        <v>3</v>
      </c>
      <c r="B7" s="5" t="s">
        <v>4</v>
      </c>
      <c r="C7" s="4" t="s">
        <v>5</v>
      </c>
    </row>
    <row r="8" spans="1:3" s="6" customFormat="1" ht="12" customHeight="1">
      <c r="A8" s="4"/>
      <c r="B8" s="4"/>
      <c r="C8" s="4"/>
    </row>
    <row r="9" spans="1:3" s="6" customFormat="1" ht="12.75">
      <c r="A9" s="4" t="s">
        <v>3</v>
      </c>
      <c r="B9" s="5" t="s">
        <v>6</v>
      </c>
      <c r="C9" s="4" t="s">
        <v>7</v>
      </c>
    </row>
    <row r="10" spans="1:3" s="6" customFormat="1" ht="12" customHeight="1">
      <c r="A10" s="4"/>
      <c r="B10" s="4"/>
      <c r="C10" s="4"/>
    </row>
    <row r="11" spans="1:3" s="6" customFormat="1" ht="12.75">
      <c r="A11" s="4" t="s">
        <v>3</v>
      </c>
      <c r="B11" s="5" t="s">
        <v>8</v>
      </c>
      <c r="C11" s="4" t="s">
        <v>9</v>
      </c>
    </row>
    <row r="12" spans="1:3" s="6" customFormat="1" ht="12" customHeight="1">
      <c r="A12" s="4"/>
      <c r="B12" s="4"/>
      <c r="C12" s="4"/>
    </row>
    <row r="13" spans="1:3" s="6" customFormat="1" ht="12.75">
      <c r="A13" s="4" t="s">
        <v>3</v>
      </c>
      <c r="B13" s="5" t="s">
        <v>10</v>
      </c>
      <c r="C13" s="4" t="s">
        <v>11</v>
      </c>
    </row>
    <row r="14" spans="1:3" s="6" customFormat="1" ht="12" customHeight="1">
      <c r="A14" s="4"/>
      <c r="B14" s="4"/>
      <c r="C14" s="4"/>
    </row>
    <row r="15" spans="1:3" s="6" customFormat="1" ht="12.75">
      <c r="A15" s="4" t="s">
        <v>3</v>
      </c>
      <c r="B15" s="5" t="s">
        <v>12</v>
      </c>
      <c r="C15" s="4" t="s">
        <v>13</v>
      </c>
    </row>
    <row r="16" spans="1:3" s="6" customFormat="1" ht="12.75">
      <c r="A16" s="4"/>
      <c r="B16" s="4"/>
      <c r="C16" s="4" t="s">
        <v>14</v>
      </c>
    </row>
    <row r="17" spans="1:3" s="6" customFormat="1" ht="12" customHeight="1">
      <c r="A17" s="4"/>
      <c r="B17" s="4"/>
      <c r="C17" s="4"/>
    </row>
    <row r="18" spans="1:3" s="6" customFormat="1" ht="12.75">
      <c r="A18" s="4"/>
      <c r="B18" s="5" t="s">
        <v>15</v>
      </c>
      <c r="C18" s="4" t="s">
        <v>16</v>
      </c>
    </row>
    <row r="19" spans="1:3" s="6" customFormat="1" ht="12" customHeight="1">
      <c r="A19" s="4"/>
      <c r="B19" s="4"/>
      <c r="C19" s="4"/>
    </row>
    <row r="20" spans="1:3" ht="12.75">
      <c r="A20" s="4" t="s">
        <v>17</v>
      </c>
      <c r="B20" s="5" t="s">
        <v>18</v>
      </c>
      <c r="C20" s="4" t="s">
        <v>19</v>
      </c>
    </row>
    <row r="21" spans="1:3" ht="12" customHeight="1">
      <c r="A21" s="4"/>
      <c r="B21" s="4"/>
      <c r="C21" s="4"/>
    </row>
    <row r="22" spans="1:3" ht="12.75">
      <c r="A22" s="4"/>
      <c r="B22" s="5" t="s">
        <v>20</v>
      </c>
      <c r="C22" s="7" t="s">
        <v>21</v>
      </c>
    </row>
    <row r="23" spans="2:3" ht="12" customHeight="1">
      <c r="B23" s="8"/>
      <c r="C23" s="6"/>
    </row>
    <row r="24" ht="12.75">
      <c r="B24" s="5" t="s">
        <v>22</v>
      </c>
    </row>
    <row r="26" spans="2:3" ht="12.75">
      <c r="B26" s="1" t="s">
        <v>23</v>
      </c>
      <c r="C26" s="9" t="s">
        <v>24</v>
      </c>
    </row>
    <row r="27" spans="2:3" ht="12.75">
      <c r="B27" s="1" t="s">
        <v>25</v>
      </c>
      <c r="C27" s="9" t="s">
        <v>26</v>
      </c>
    </row>
  </sheetData>
  <sheetProtection sheet="1"/>
  <hyperlinks>
    <hyperlink ref="C26" r:id="rId1" display="devosmc@orange.fr"/>
    <hyperlink ref="C27" r:id="rId2" display="sylvain.alliaume@wanadoo.fr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0"/>
  <sheetViews>
    <sheetView workbookViewId="0" topLeftCell="A1">
      <selection activeCell="O39" sqref="O39"/>
    </sheetView>
  </sheetViews>
  <sheetFormatPr defaultColWidth="11.421875" defaultRowHeight="12.75"/>
  <cols>
    <col min="1" max="1" width="5.57421875" style="10" customWidth="1"/>
    <col min="2" max="2" width="21.28125" style="1" customWidth="1"/>
    <col min="3" max="3" width="28.8515625" style="1" customWidth="1"/>
    <col min="4" max="4" width="10.28125" style="1" customWidth="1"/>
    <col min="5" max="5" width="10.7109375" style="1" customWidth="1"/>
    <col min="6" max="6" width="8.57421875" style="10" customWidth="1"/>
    <col min="7" max="7" width="5.00390625" style="10" customWidth="1"/>
    <col min="8" max="8" width="8.57421875" style="10" customWidth="1"/>
    <col min="9" max="9" width="5.00390625" style="10" customWidth="1"/>
    <col min="10" max="10" width="8.140625" style="10" customWidth="1"/>
    <col min="11" max="11" width="3.28125" style="69" customWidth="1"/>
    <col min="12" max="12" width="6.00390625" style="1" customWidth="1"/>
    <col min="13" max="13" width="5.8515625" style="1" customWidth="1"/>
    <col min="14" max="14" width="17.8515625" style="70" customWidth="1"/>
    <col min="15" max="18" width="22.140625" style="1" customWidth="1"/>
    <col min="19" max="20" width="7.140625" style="10" customWidth="1"/>
    <col min="21" max="21" width="8.57421875" style="10" customWidth="1"/>
    <col min="22" max="16384" width="10.7109375" style="1" customWidth="1"/>
  </cols>
  <sheetData>
    <row r="1" spans="1:21" s="65" customFormat="1" ht="30" customHeight="1">
      <c r="A1" s="11" t="s">
        <v>229</v>
      </c>
      <c r="B1" s="12"/>
      <c r="C1" s="13" t="s">
        <v>245</v>
      </c>
      <c r="D1" s="14"/>
      <c r="E1" s="14"/>
      <c r="F1" s="15" t="s">
        <v>246</v>
      </c>
      <c r="G1" s="14"/>
      <c r="H1" s="14"/>
      <c r="I1" s="16"/>
      <c r="J1" s="17"/>
      <c r="K1" s="71"/>
      <c r="L1" s="13" t="s">
        <v>245</v>
      </c>
      <c r="M1" s="14"/>
      <c r="N1" s="12"/>
      <c r="O1" s="13"/>
      <c r="P1" s="12"/>
      <c r="Q1" s="12"/>
      <c r="R1" s="12"/>
      <c r="S1" s="14"/>
      <c r="T1" s="14"/>
      <c r="U1" s="14"/>
    </row>
    <row r="2" spans="1:21" s="65" customFormat="1" ht="19.5" customHeight="1">
      <c r="A2" s="21" t="s">
        <v>30</v>
      </c>
      <c r="B2" s="22"/>
      <c r="C2" s="22"/>
      <c r="D2" s="16"/>
      <c r="E2" s="16"/>
      <c r="F2" s="25" t="s">
        <v>33</v>
      </c>
      <c r="G2" s="25"/>
      <c r="H2" s="25"/>
      <c r="I2" s="25"/>
      <c r="J2" s="25"/>
      <c r="K2" s="72"/>
      <c r="L2" s="27" t="s">
        <v>35</v>
      </c>
      <c r="M2" s="16"/>
      <c r="N2" s="22"/>
      <c r="O2" s="22"/>
      <c r="P2" s="22"/>
      <c r="Q2" s="22"/>
      <c r="R2" s="22"/>
      <c r="S2" s="16"/>
      <c r="T2" s="16"/>
      <c r="U2" s="16"/>
    </row>
    <row r="3" spans="1:21" s="66" customFormat="1" ht="31.5" customHeight="1">
      <c r="A3" s="29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3" t="s">
        <v>45</v>
      </c>
      <c r="G3" s="34" t="s">
        <v>46</v>
      </c>
      <c r="H3" s="33" t="s">
        <v>47</v>
      </c>
      <c r="I3" s="34" t="s">
        <v>46</v>
      </c>
      <c r="J3" s="49" t="s">
        <v>48</v>
      </c>
      <c r="K3" s="73"/>
      <c r="L3" s="29" t="s">
        <v>49</v>
      </c>
      <c r="M3" s="29" t="s">
        <v>4</v>
      </c>
      <c r="N3" s="29" t="s">
        <v>36</v>
      </c>
      <c r="O3" s="29" t="s">
        <v>50</v>
      </c>
      <c r="P3" s="29" t="s">
        <v>51</v>
      </c>
      <c r="Q3" s="29" t="s">
        <v>52</v>
      </c>
      <c r="R3" s="29" t="s">
        <v>53</v>
      </c>
      <c r="S3" s="30" t="s">
        <v>54</v>
      </c>
      <c r="T3" s="30" t="s">
        <v>55</v>
      </c>
      <c r="U3" s="74" t="s">
        <v>56</v>
      </c>
    </row>
    <row r="4" spans="1:21" s="37" customFormat="1" ht="12.75">
      <c r="A4" s="36">
        <v>8</v>
      </c>
      <c r="B4" s="37" t="s">
        <v>78</v>
      </c>
      <c r="C4" s="37" t="s">
        <v>247</v>
      </c>
      <c r="D4" s="37">
        <v>2009</v>
      </c>
      <c r="E4" s="37">
        <v>66742747</v>
      </c>
      <c r="F4" s="36">
        <f>82+78</f>
        <v>160</v>
      </c>
      <c r="G4" s="36">
        <v>1</v>
      </c>
      <c r="H4" s="36">
        <f>82+85</f>
        <v>167</v>
      </c>
      <c r="I4" s="36">
        <v>1</v>
      </c>
      <c r="J4" s="50">
        <f>F4+H4</f>
        <v>327</v>
      </c>
      <c r="K4" s="40"/>
      <c r="M4" s="37">
        <v>8</v>
      </c>
      <c r="N4" s="64" t="s">
        <v>78</v>
      </c>
      <c r="O4" s="37" t="s">
        <v>248</v>
      </c>
      <c r="P4" s="37" t="s">
        <v>249</v>
      </c>
      <c r="Q4" s="37" t="s">
        <v>247</v>
      </c>
      <c r="R4" s="37" t="s">
        <v>250</v>
      </c>
      <c r="S4" s="36">
        <f>162+160+149</f>
        <v>471</v>
      </c>
      <c r="T4" s="36">
        <f>167+151+141</f>
        <v>459</v>
      </c>
      <c r="U4" s="50">
        <f>S4+T4</f>
        <v>930</v>
      </c>
    </row>
    <row r="5" spans="1:21" s="37" customFormat="1" ht="12.75">
      <c r="A5" s="36">
        <v>8</v>
      </c>
      <c r="B5" s="37" t="s">
        <v>78</v>
      </c>
      <c r="C5" s="37" t="s">
        <v>248</v>
      </c>
      <c r="D5" s="37">
        <v>2008</v>
      </c>
      <c r="E5" s="37">
        <v>66742297</v>
      </c>
      <c r="F5" s="36">
        <f>79+83</f>
        <v>162</v>
      </c>
      <c r="G5" s="36">
        <v>1</v>
      </c>
      <c r="H5" s="36">
        <f>76+75</f>
        <v>151</v>
      </c>
      <c r="I5" s="36">
        <v>1</v>
      </c>
      <c r="J5" s="50">
        <f>F5+H5</f>
        <v>313</v>
      </c>
      <c r="K5" s="40"/>
      <c r="N5" s="64"/>
      <c r="S5" s="36"/>
      <c r="T5" s="36"/>
      <c r="U5" s="50">
        <f>S5+T5</f>
        <v>0</v>
      </c>
    </row>
    <row r="6" spans="1:21" s="37" customFormat="1" ht="12.75">
      <c r="A6" s="36">
        <v>8</v>
      </c>
      <c r="B6" s="37" t="s">
        <v>78</v>
      </c>
      <c r="C6" s="37" t="s">
        <v>251</v>
      </c>
      <c r="D6" s="37">
        <v>2009</v>
      </c>
      <c r="E6" s="37">
        <v>66742451</v>
      </c>
      <c r="F6" s="36">
        <f>67+76</f>
        <v>143</v>
      </c>
      <c r="G6" s="36"/>
      <c r="H6" s="36">
        <f>70+71</f>
        <v>141</v>
      </c>
      <c r="I6" s="36">
        <v>1</v>
      </c>
      <c r="J6" s="50">
        <f>F6+H6</f>
        <v>284</v>
      </c>
      <c r="K6" s="40"/>
      <c r="N6" s="64"/>
      <c r="S6" s="36"/>
      <c r="T6" s="36"/>
      <c r="U6" s="50">
        <f>S6+T6</f>
        <v>0</v>
      </c>
    </row>
    <row r="7" spans="1:21" s="37" customFormat="1" ht="12.75">
      <c r="A7" s="36">
        <v>8</v>
      </c>
      <c r="B7" s="37" t="s">
        <v>78</v>
      </c>
      <c r="C7" s="37" t="s">
        <v>249</v>
      </c>
      <c r="D7" s="37">
        <v>2008</v>
      </c>
      <c r="E7" s="37">
        <v>66739094</v>
      </c>
      <c r="F7" s="36">
        <f>79+70</f>
        <v>149</v>
      </c>
      <c r="G7" s="36">
        <v>1</v>
      </c>
      <c r="H7" s="36"/>
      <c r="I7" s="36"/>
      <c r="J7" s="50">
        <f>F7+H7</f>
        <v>149</v>
      </c>
      <c r="K7" s="40"/>
      <c r="N7" s="64"/>
      <c r="S7" s="36"/>
      <c r="T7" s="36"/>
      <c r="U7" s="50">
        <f>S7+T7</f>
        <v>0</v>
      </c>
    </row>
    <row r="8" spans="1:21" s="37" customFormat="1" ht="12.75">
      <c r="A8" s="36">
        <v>8</v>
      </c>
      <c r="B8" s="37" t="s">
        <v>78</v>
      </c>
      <c r="C8" s="37" t="s">
        <v>250</v>
      </c>
      <c r="D8" s="37">
        <v>2009</v>
      </c>
      <c r="E8" s="37">
        <v>66742748</v>
      </c>
      <c r="F8" s="36">
        <f>70+66</f>
        <v>136</v>
      </c>
      <c r="G8" s="36">
        <v>1</v>
      </c>
      <c r="H8" s="36"/>
      <c r="I8" s="36">
        <v>1</v>
      </c>
      <c r="J8" s="50">
        <f>F8+H8</f>
        <v>136</v>
      </c>
      <c r="K8" s="40"/>
      <c r="N8" s="64"/>
      <c r="S8" s="36"/>
      <c r="T8" s="36"/>
      <c r="U8" s="50">
        <f>S8+T8</f>
        <v>0</v>
      </c>
    </row>
    <row r="9" spans="1:21" s="37" customFormat="1" ht="12.75">
      <c r="A9" s="36"/>
      <c r="F9" s="36"/>
      <c r="G9" s="36"/>
      <c r="H9" s="36"/>
      <c r="I9" s="36"/>
      <c r="J9" s="50">
        <f>F9+H9</f>
        <v>0</v>
      </c>
      <c r="K9" s="40"/>
      <c r="N9" s="64"/>
      <c r="S9" s="36"/>
      <c r="T9" s="36"/>
      <c r="U9" s="50">
        <f>S9+T9</f>
        <v>0</v>
      </c>
    </row>
    <row r="10" spans="1:21" s="37" customFormat="1" ht="12.75">
      <c r="A10" s="36"/>
      <c r="F10" s="36"/>
      <c r="G10" s="36"/>
      <c r="H10" s="36"/>
      <c r="I10" s="36"/>
      <c r="J10" s="50">
        <f>F10+H10</f>
        <v>0</v>
      </c>
      <c r="K10" s="40"/>
      <c r="N10" s="64"/>
      <c r="S10" s="36"/>
      <c r="T10" s="36"/>
      <c r="U10" s="50">
        <f>S10+T10</f>
        <v>0</v>
      </c>
    </row>
    <row r="11" spans="1:21" s="37" customFormat="1" ht="12.75">
      <c r="A11" s="36"/>
      <c r="F11" s="36"/>
      <c r="G11" s="36"/>
      <c r="H11" s="36"/>
      <c r="I11" s="36"/>
      <c r="J11" s="50">
        <f>F11+H11</f>
        <v>0</v>
      </c>
      <c r="K11" s="40"/>
      <c r="N11" s="64"/>
      <c r="S11" s="36"/>
      <c r="T11" s="36"/>
      <c r="U11" s="50">
        <f>S11+T11</f>
        <v>0</v>
      </c>
    </row>
    <row r="12" spans="1:21" s="37" customFormat="1" ht="12.75">
      <c r="A12" s="36"/>
      <c r="F12" s="36"/>
      <c r="G12" s="36"/>
      <c r="H12" s="36"/>
      <c r="I12" s="36"/>
      <c r="J12" s="50">
        <f>F12+H12</f>
        <v>0</v>
      </c>
      <c r="K12" s="40"/>
      <c r="N12" s="64"/>
      <c r="S12" s="36"/>
      <c r="T12" s="36"/>
      <c r="U12" s="50">
        <f>S12+T12</f>
        <v>0</v>
      </c>
    </row>
    <row r="13" spans="1:21" s="37" customFormat="1" ht="12.75">
      <c r="A13" s="36"/>
      <c r="F13" s="36"/>
      <c r="G13" s="36"/>
      <c r="H13" s="36"/>
      <c r="I13" s="36"/>
      <c r="J13" s="50">
        <f>F13+H13</f>
        <v>0</v>
      </c>
      <c r="K13" s="40"/>
      <c r="N13" s="64"/>
      <c r="S13" s="36"/>
      <c r="T13" s="36"/>
      <c r="U13" s="50">
        <f>S13+T13</f>
        <v>0</v>
      </c>
    </row>
    <row r="14" spans="1:21" s="37" customFormat="1" ht="12.75">
      <c r="A14" s="36"/>
      <c r="F14" s="36"/>
      <c r="G14" s="36"/>
      <c r="H14" s="36"/>
      <c r="I14" s="36"/>
      <c r="J14" s="50">
        <f>F14+H14</f>
        <v>0</v>
      </c>
      <c r="K14" s="40"/>
      <c r="N14" s="64"/>
      <c r="S14" s="36"/>
      <c r="T14" s="36"/>
      <c r="U14" s="50">
        <f>S14+T14</f>
        <v>0</v>
      </c>
    </row>
    <row r="15" spans="1:21" s="37" customFormat="1" ht="12.75">
      <c r="A15" s="36"/>
      <c r="F15" s="36"/>
      <c r="G15" s="36"/>
      <c r="H15" s="36"/>
      <c r="I15" s="36"/>
      <c r="J15" s="50">
        <f>F15+H15</f>
        <v>0</v>
      </c>
      <c r="K15" s="40"/>
      <c r="N15" s="64"/>
      <c r="S15" s="36"/>
      <c r="T15" s="36"/>
      <c r="U15" s="50">
        <f>S15+T15</f>
        <v>0</v>
      </c>
    </row>
    <row r="16" spans="1:21" s="37" customFormat="1" ht="12.75">
      <c r="A16" s="36"/>
      <c r="F16" s="36"/>
      <c r="G16" s="36"/>
      <c r="H16" s="36"/>
      <c r="I16" s="36"/>
      <c r="J16" s="50">
        <f>F16+H16</f>
        <v>0</v>
      </c>
      <c r="K16" s="40"/>
      <c r="N16" s="64"/>
      <c r="S16" s="36"/>
      <c r="T16" s="36"/>
      <c r="U16" s="50">
        <f>S16+T16</f>
        <v>0</v>
      </c>
    </row>
    <row r="17" spans="1:21" s="37" customFormat="1" ht="12.75">
      <c r="A17" s="36"/>
      <c r="F17" s="36"/>
      <c r="G17" s="36"/>
      <c r="H17" s="36"/>
      <c r="I17" s="36"/>
      <c r="J17" s="50">
        <f>F17+H17</f>
        <v>0</v>
      </c>
      <c r="K17" s="40"/>
      <c r="N17" s="64"/>
      <c r="S17" s="36"/>
      <c r="T17" s="36"/>
      <c r="U17" s="50">
        <f>S17+T17</f>
        <v>0</v>
      </c>
    </row>
    <row r="18" spans="1:21" s="37" customFormat="1" ht="12.75">
      <c r="A18" s="36"/>
      <c r="F18" s="36"/>
      <c r="G18" s="36"/>
      <c r="H18" s="36"/>
      <c r="I18" s="36"/>
      <c r="J18" s="50">
        <f>F18+H18</f>
        <v>0</v>
      </c>
      <c r="K18" s="40"/>
      <c r="N18" s="64"/>
      <c r="S18" s="36"/>
      <c r="T18" s="36"/>
      <c r="U18" s="50">
        <f>S18+T18</f>
        <v>0</v>
      </c>
    </row>
    <row r="19" spans="1:21" s="37" customFormat="1" ht="12.75">
      <c r="A19" s="36"/>
      <c r="F19" s="36"/>
      <c r="G19" s="36"/>
      <c r="H19" s="36"/>
      <c r="I19" s="36"/>
      <c r="J19" s="50">
        <f>F19+H19</f>
        <v>0</v>
      </c>
      <c r="K19" s="40"/>
      <c r="N19" s="64"/>
      <c r="S19" s="36"/>
      <c r="T19" s="36"/>
      <c r="U19" s="50">
        <f>S19+T19</f>
        <v>0</v>
      </c>
    </row>
    <row r="20" spans="1:21" s="37" customFormat="1" ht="12.75">
      <c r="A20" s="36"/>
      <c r="F20" s="36"/>
      <c r="G20" s="36"/>
      <c r="H20" s="36"/>
      <c r="I20" s="36"/>
      <c r="J20" s="50">
        <f>F20+H20</f>
        <v>0</v>
      </c>
      <c r="K20" s="40"/>
      <c r="N20" s="64"/>
      <c r="S20" s="36"/>
      <c r="T20" s="36"/>
      <c r="U20" s="50">
        <f>S20+T20</f>
        <v>0</v>
      </c>
    </row>
    <row r="21" spans="1:21" s="37" customFormat="1" ht="12.75">
      <c r="A21" s="36"/>
      <c r="F21" s="36"/>
      <c r="G21" s="36"/>
      <c r="H21" s="36"/>
      <c r="I21" s="36"/>
      <c r="J21" s="50">
        <f>F21+H21</f>
        <v>0</v>
      </c>
      <c r="K21" s="40"/>
      <c r="N21" s="64"/>
      <c r="S21" s="36"/>
      <c r="T21" s="36"/>
      <c r="U21" s="50">
        <f>S21+T21</f>
        <v>0</v>
      </c>
    </row>
    <row r="22" spans="1:21" s="37" customFormat="1" ht="12.75">
      <c r="A22" s="36"/>
      <c r="F22" s="36"/>
      <c r="G22" s="36"/>
      <c r="H22" s="36"/>
      <c r="I22" s="36"/>
      <c r="J22" s="50">
        <f>F22+H22</f>
        <v>0</v>
      </c>
      <c r="K22" s="40"/>
      <c r="N22" s="64"/>
      <c r="S22" s="36"/>
      <c r="T22" s="36"/>
      <c r="U22" s="50">
        <f>S22+T22</f>
        <v>0</v>
      </c>
    </row>
    <row r="23" spans="1:21" s="37" customFormat="1" ht="12.75">
      <c r="A23" s="36"/>
      <c r="F23" s="36"/>
      <c r="G23" s="36"/>
      <c r="H23" s="36"/>
      <c r="I23" s="36"/>
      <c r="J23" s="50">
        <f>F23+H23</f>
        <v>0</v>
      </c>
      <c r="K23" s="40"/>
      <c r="N23" s="64"/>
      <c r="S23" s="36"/>
      <c r="T23" s="36"/>
      <c r="U23" s="50">
        <f>S23+T23</f>
        <v>0</v>
      </c>
    </row>
    <row r="24" spans="1:21" s="37" customFormat="1" ht="12.75">
      <c r="A24" s="36"/>
      <c r="F24" s="36"/>
      <c r="G24" s="36"/>
      <c r="H24" s="36"/>
      <c r="I24" s="36"/>
      <c r="J24" s="50">
        <f>F24+H24</f>
        <v>0</v>
      </c>
      <c r="K24" s="40"/>
      <c r="N24" s="64"/>
      <c r="S24" s="36"/>
      <c r="T24" s="36"/>
      <c r="U24" s="50">
        <f>S24+T24</f>
        <v>0</v>
      </c>
    </row>
    <row r="25" spans="1:21" s="37" customFormat="1" ht="12.75">
      <c r="A25" s="36"/>
      <c r="F25" s="36"/>
      <c r="G25" s="36"/>
      <c r="H25" s="36"/>
      <c r="I25" s="36"/>
      <c r="J25" s="50">
        <f>F25+H25</f>
        <v>0</v>
      </c>
      <c r="K25" s="40"/>
      <c r="N25" s="64"/>
      <c r="S25" s="36"/>
      <c r="T25" s="36"/>
      <c r="U25" s="50">
        <f>S25+T25</f>
        <v>0</v>
      </c>
    </row>
    <row r="26" spans="1:21" s="37" customFormat="1" ht="12.75">
      <c r="A26" s="36"/>
      <c r="F26" s="36"/>
      <c r="G26" s="36"/>
      <c r="H26" s="36"/>
      <c r="I26" s="36"/>
      <c r="J26" s="50">
        <f>F26+H26</f>
        <v>0</v>
      </c>
      <c r="K26" s="40"/>
      <c r="N26" s="64"/>
      <c r="S26" s="36"/>
      <c r="T26" s="36"/>
      <c r="U26" s="50">
        <f>S26+T26</f>
        <v>0</v>
      </c>
    </row>
    <row r="27" spans="1:21" s="37" customFormat="1" ht="12.75">
      <c r="A27" s="36"/>
      <c r="F27" s="36"/>
      <c r="G27" s="36"/>
      <c r="H27" s="36"/>
      <c r="I27" s="36"/>
      <c r="J27" s="50">
        <f>F27+H27</f>
        <v>0</v>
      </c>
      <c r="K27" s="40"/>
      <c r="N27" s="64"/>
      <c r="S27" s="36"/>
      <c r="T27" s="36"/>
      <c r="U27" s="50">
        <f>S27+T27</f>
        <v>0</v>
      </c>
    </row>
    <row r="28" spans="1:21" s="37" customFormat="1" ht="12.75">
      <c r="A28" s="36"/>
      <c r="F28" s="36"/>
      <c r="G28" s="36"/>
      <c r="H28" s="36"/>
      <c r="I28" s="36"/>
      <c r="J28" s="50">
        <f>F28+H28</f>
        <v>0</v>
      </c>
      <c r="K28" s="40"/>
      <c r="N28" s="64"/>
      <c r="S28" s="36"/>
      <c r="T28" s="36"/>
      <c r="U28" s="50">
        <f>S28+T28</f>
        <v>0</v>
      </c>
    </row>
    <row r="29" spans="1:21" s="37" customFormat="1" ht="12.75">
      <c r="A29" s="36"/>
      <c r="F29" s="36"/>
      <c r="G29" s="36"/>
      <c r="H29" s="36"/>
      <c r="I29" s="36"/>
      <c r="J29" s="50">
        <f>F29+H29</f>
        <v>0</v>
      </c>
      <c r="K29" s="40"/>
      <c r="N29" s="64"/>
      <c r="S29" s="36"/>
      <c r="T29" s="36"/>
      <c r="U29" s="50">
        <f>S29+T29</f>
        <v>0</v>
      </c>
    </row>
    <row r="30" spans="1:21" s="37" customFormat="1" ht="12.75">
      <c r="A30" s="36"/>
      <c r="F30" s="36"/>
      <c r="G30" s="36"/>
      <c r="H30" s="36"/>
      <c r="I30" s="36"/>
      <c r="J30" s="50">
        <f>F30+H30</f>
        <v>0</v>
      </c>
      <c r="K30" s="40"/>
      <c r="N30" s="64"/>
      <c r="S30" s="36"/>
      <c r="T30" s="36"/>
      <c r="U30" s="50">
        <f>S30+T30</f>
        <v>0</v>
      </c>
    </row>
    <row r="31" spans="1:21" s="37" customFormat="1" ht="12.75">
      <c r="A31" s="36"/>
      <c r="F31" s="36"/>
      <c r="G31" s="36"/>
      <c r="H31" s="36"/>
      <c r="I31" s="36"/>
      <c r="J31" s="50">
        <f>F31+H31</f>
        <v>0</v>
      </c>
      <c r="K31" s="40"/>
      <c r="N31" s="64"/>
      <c r="S31" s="36"/>
      <c r="T31" s="36"/>
      <c r="U31" s="50"/>
    </row>
    <row r="32" spans="1:21" s="37" customFormat="1" ht="12.75">
      <c r="A32" s="36"/>
      <c r="F32" s="36"/>
      <c r="G32" s="36"/>
      <c r="H32" s="36"/>
      <c r="I32" s="36"/>
      <c r="J32" s="50">
        <f>F32+H32</f>
        <v>0</v>
      </c>
      <c r="K32" s="40"/>
      <c r="N32" s="64"/>
      <c r="S32" s="36"/>
      <c r="T32" s="36"/>
      <c r="U32" s="50"/>
    </row>
    <row r="33" spans="1:21" s="37" customFormat="1" ht="12.75">
      <c r="A33" s="36"/>
      <c r="F33" s="36"/>
      <c r="G33" s="36"/>
      <c r="H33" s="36"/>
      <c r="I33" s="36"/>
      <c r="J33" s="50">
        <f>F33+H33</f>
        <v>0</v>
      </c>
      <c r="K33" s="40"/>
      <c r="N33" s="64"/>
      <c r="S33" s="36"/>
      <c r="T33" s="36"/>
      <c r="U33" s="50"/>
    </row>
    <row r="34" spans="1:21" s="37" customFormat="1" ht="12.75">
      <c r="A34" s="36"/>
      <c r="F34" s="36"/>
      <c r="G34" s="36"/>
      <c r="H34" s="36"/>
      <c r="I34" s="36"/>
      <c r="J34" s="50">
        <f>F34+H34</f>
        <v>0</v>
      </c>
      <c r="K34" s="40"/>
      <c r="N34" s="64"/>
      <c r="S34" s="36"/>
      <c r="T34" s="36"/>
      <c r="U34" s="50"/>
    </row>
    <row r="35" spans="1:21" s="37" customFormat="1" ht="12.75">
      <c r="A35" s="36"/>
      <c r="F35" s="36"/>
      <c r="G35" s="36"/>
      <c r="H35" s="36"/>
      <c r="I35" s="36"/>
      <c r="J35" s="50">
        <f>F35+H35</f>
        <v>0</v>
      </c>
      <c r="K35" s="40"/>
      <c r="N35" s="64"/>
      <c r="S35" s="36"/>
      <c r="T35" s="36"/>
      <c r="U35" s="50"/>
    </row>
    <row r="36" spans="1:21" s="37" customFormat="1" ht="12.75">
      <c r="A36" s="36"/>
      <c r="F36" s="36"/>
      <c r="G36" s="36"/>
      <c r="H36" s="36"/>
      <c r="I36" s="36"/>
      <c r="J36" s="50">
        <f>F36+H36</f>
        <v>0</v>
      </c>
      <c r="K36" s="40"/>
      <c r="N36" s="64"/>
      <c r="S36" s="36"/>
      <c r="T36" s="36"/>
      <c r="U36" s="50"/>
    </row>
    <row r="37" spans="1:21" s="37" customFormat="1" ht="12.75">
      <c r="A37" s="36"/>
      <c r="F37" s="36"/>
      <c r="G37" s="36"/>
      <c r="H37" s="36"/>
      <c r="I37" s="36"/>
      <c r="J37" s="50">
        <f>F37+H37</f>
        <v>0</v>
      </c>
      <c r="K37" s="40"/>
      <c r="N37" s="64"/>
      <c r="S37" s="36"/>
      <c r="T37" s="36"/>
      <c r="U37" s="50"/>
    </row>
    <row r="38" spans="1:21" s="37" customFormat="1" ht="12.75">
      <c r="A38" s="36"/>
      <c r="F38" s="36"/>
      <c r="G38" s="36"/>
      <c r="H38" s="36"/>
      <c r="I38" s="36"/>
      <c r="J38" s="50">
        <f>F38+H38</f>
        <v>0</v>
      </c>
      <c r="K38" s="40"/>
      <c r="N38" s="64"/>
      <c r="S38" s="36"/>
      <c r="T38" s="36"/>
      <c r="U38" s="50"/>
    </row>
    <row r="39" spans="1:21" s="37" customFormat="1" ht="12.75">
      <c r="A39" s="36"/>
      <c r="F39" s="36"/>
      <c r="G39" s="36"/>
      <c r="H39" s="36"/>
      <c r="I39" s="36"/>
      <c r="J39" s="50">
        <f>F39+H39</f>
        <v>0</v>
      </c>
      <c r="K39" s="40"/>
      <c r="N39" s="64"/>
      <c r="S39" s="36"/>
      <c r="T39" s="36"/>
      <c r="U39" s="50"/>
    </row>
    <row r="40" spans="1:21" s="37" customFormat="1" ht="12.75">
      <c r="A40" s="36"/>
      <c r="F40" s="36"/>
      <c r="G40" s="36"/>
      <c r="H40" s="36"/>
      <c r="I40" s="36"/>
      <c r="J40" s="50">
        <f>F40+H40</f>
        <v>0</v>
      </c>
      <c r="K40" s="40"/>
      <c r="N40" s="64"/>
      <c r="S40" s="36"/>
      <c r="T40" s="36"/>
      <c r="U40" s="50"/>
    </row>
    <row r="41" spans="1:21" s="37" customFormat="1" ht="12.75">
      <c r="A41" s="36"/>
      <c r="F41" s="36"/>
      <c r="G41" s="36"/>
      <c r="H41" s="36"/>
      <c r="I41" s="36"/>
      <c r="J41" s="50">
        <f>F41+H41</f>
        <v>0</v>
      </c>
      <c r="K41" s="40"/>
      <c r="N41" s="64"/>
      <c r="S41" s="36"/>
      <c r="T41" s="36"/>
      <c r="U41" s="50"/>
    </row>
    <row r="42" spans="1:21" s="37" customFormat="1" ht="12.75">
      <c r="A42" s="36"/>
      <c r="F42" s="36"/>
      <c r="G42" s="36"/>
      <c r="H42" s="36"/>
      <c r="I42" s="36"/>
      <c r="J42" s="50">
        <f>F42+H42</f>
        <v>0</v>
      </c>
      <c r="K42" s="40"/>
      <c r="N42" s="64"/>
      <c r="S42" s="36"/>
      <c r="T42" s="36"/>
      <c r="U42" s="50"/>
    </row>
    <row r="43" spans="1:21" s="37" customFormat="1" ht="12.75">
      <c r="A43" s="36"/>
      <c r="F43" s="36"/>
      <c r="G43" s="36"/>
      <c r="H43" s="36"/>
      <c r="I43" s="36"/>
      <c r="J43" s="50">
        <f>F43+H43</f>
        <v>0</v>
      </c>
      <c r="K43" s="40"/>
      <c r="N43" s="64"/>
      <c r="S43" s="36"/>
      <c r="T43" s="36"/>
      <c r="U43" s="50"/>
    </row>
    <row r="44" spans="1:21" s="37" customFormat="1" ht="12.75">
      <c r="A44" s="36"/>
      <c r="F44" s="36"/>
      <c r="G44" s="36"/>
      <c r="H44" s="36"/>
      <c r="I44" s="36"/>
      <c r="J44" s="50">
        <f>F44+H44</f>
        <v>0</v>
      </c>
      <c r="K44" s="40"/>
      <c r="N44" s="64"/>
      <c r="S44" s="36"/>
      <c r="T44" s="36"/>
      <c r="U44" s="50"/>
    </row>
    <row r="45" spans="1:21" s="37" customFormat="1" ht="12.75">
      <c r="A45" s="36"/>
      <c r="F45" s="36"/>
      <c r="G45" s="36"/>
      <c r="H45" s="36"/>
      <c r="I45" s="36"/>
      <c r="J45" s="50">
        <f>F45+H45</f>
        <v>0</v>
      </c>
      <c r="K45" s="40"/>
      <c r="N45" s="64"/>
      <c r="S45" s="36"/>
      <c r="T45" s="36"/>
      <c r="U45" s="50"/>
    </row>
    <row r="46" spans="1:21" s="37" customFormat="1" ht="12.75">
      <c r="A46" s="36"/>
      <c r="F46" s="36"/>
      <c r="G46" s="36"/>
      <c r="H46" s="36"/>
      <c r="I46" s="36"/>
      <c r="J46" s="50">
        <f>F46+H46</f>
        <v>0</v>
      </c>
      <c r="K46" s="40"/>
      <c r="N46" s="64"/>
      <c r="S46" s="36"/>
      <c r="T46" s="36"/>
      <c r="U46" s="50"/>
    </row>
    <row r="47" spans="1:21" s="37" customFormat="1" ht="12.75">
      <c r="A47" s="36"/>
      <c r="F47" s="36"/>
      <c r="G47" s="36"/>
      <c r="H47" s="36"/>
      <c r="I47" s="36"/>
      <c r="J47" s="50">
        <f>F47+H47</f>
        <v>0</v>
      </c>
      <c r="K47" s="40"/>
      <c r="N47" s="64"/>
      <c r="S47" s="36"/>
      <c r="T47" s="36"/>
      <c r="U47" s="50"/>
    </row>
    <row r="48" spans="1:21" s="37" customFormat="1" ht="12.75">
      <c r="A48" s="36"/>
      <c r="F48" s="36"/>
      <c r="G48" s="36"/>
      <c r="H48" s="36"/>
      <c r="I48" s="36"/>
      <c r="J48" s="50">
        <f>F48+H48</f>
        <v>0</v>
      </c>
      <c r="K48" s="40"/>
      <c r="N48" s="64"/>
      <c r="S48" s="36"/>
      <c r="T48" s="36"/>
      <c r="U48" s="50"/>
    </row>
    <row r="49" spans="1:21" s="37" customFormat="1" ht="12.75">
      <c r="A49" s="36"/>
      <c r="F49" s="36"/>
      <c r="G49" s="36"/>
      <c r="H49" s="36"/>
      <c r="I49" s="36"/>
      <c r="J49" s="50">
        <f>F49+H49</f>
        <v>0</v>
      </c>
      <c r="K49" s="40"/>
      <c r="N49" s="64"/>
      <c r="S49" s="36"/>
      <c r="T49" s="36"/>
      <c r="U49" s="50"/>
    </row>
    <row r="50" spans="1:21" s="37" customFormat="1" ht="12.75">
      <c r="A50" s="36"/>
      <c r="F50" s="36"/>
      <c r="G50" s="36"/>
      <c r="H50" s="36"/>
      <c r="I50" s="36"/>
      <c r="J50" s="50">
        <f>F50+H50</f>
        <v>0</v>
      </c>
      <c r="K50" s="40"/>
      <c r="N50" s="64"/>
      <c r="S50" s="36"/>
      <c r="T50" s="36"/>
      <c r="U50" s="50"/>
    </row>
    <row r="51" spans="1:21" s="37" customFormat="1" ht="12.75">
      <c r="A51" s="36"/>
      <c r="F51" s="36"/>
      <c r="G51" s="36"/>
      <c r="H51" s="36"/>
      <c r="I51" s="36"/>
      <c r="J51" s="50">
        <f>F51+H51</f>
        <v>0</v>
      </c>
      <c r="K51" s="40"/>
      <c r="N51" s="64"/>
      <c r="S51" s="36"/>
      <c r="T51" s="36"/>
      <c r="U51" s="50"/>
    </row>
    <row r="52" spans="1:21" s="37" customFormat="1" ht="12.75">
      <c r="A52" s="36"/>
      <c r="F52" s="36"/>
      <c r="G52" s="36"/>
      <c r="H52" s="36"/>
      <c r="I52" s="36"/>
      <c r="J52" s="50">
        <f>F52+H52</f>
        <v>0</v>
      </c>
      <c r="K52" s="40"/>
      <c r="N52" s="64"/>
      <c r="S52" s="36"/>
      <c r="T52" s="36"/>
      <c r="U52" s="50"/>
    </row>
    <row r="53" spans="1:21" s="37" customFormat="1" ht="12.75">
      <c r="A53" s="36"/>
      <c r="F53" s="36"/>
      <c r="G53" s="36"/>
      <c r="H53" s="36"/>
      <c r="I53" s="36"/>
      <c r="J53" s="50">
        <f>F53+H53</f>
        <v>0</v>
      </c>
      <c r="K53" s="40"/>
      <c r="N53" s="64"/>
      <c r="S53" s="36"/>
      <c r="T53" s="36"/>
      <c r="U53" s="50"/>
    </row>
    <row r="54" spans="1:21" s="37" customFormat="1" ht="12.75">
      <c r="A54" s="36"/>
      <c r="F54" s="36"/>
      <c r="G54" s="36"/>
      <c r="H54" s="36"/>
      <c r="I54" s="36"/>
      <c r="J54" s="50">
        <f>F54+H54</f>
        <v>0</v>
      </c>
      <c r="K54" s="40"/>
      <c r="N54" s="64"/>
      <c r="S54" s="36"/>
      <c r="T54" s="36"/>
      <c r="U54" s="50"/>
    </row>
    <row r="55" spans="1:21" s="37" customFormat="1" ht="12.75">
      <c r="A55" s="36"/>
      <c r="F55" s="36"/>
      <c r="G55" s="36"/>
      <c r="H55" s="36"/>
      <c r="I55" s="36"/>
      <c r="J55" s="50">
        <f>F55+H55</f>
        <v>0</v>
      </c>
      <c r="K55" s="40"/>
      <c r="N55" s="64"/>
      <c r="S55" s="36"/>
      <c r="T55" s="36"/>
      <c r="U55" s="50"/>
    </row>
    <row r="56" spans="1:21" s="37" customFormat="1" ht="12.75">
      <c r="A56" s="36"/>
      <c r="F56" s="36"/>
      <c r="G56" s="36"/>
      <c r="H56" s="36"/>
      <c r="I56" s="36"/>
      <c r="J56" s="50">
        <f>F56+H56</f>
        <v>0</v>
      </c>
      <c r="K56" s="40"/>
      <c r="N56" s="64"/>
      <c r="S56" s="36"/>
      <c r="T56" s="36"/>
      <c r="U56" s="50"/>
    </row>
    <row r="57" spans="1:21" s="37" customFormat="1" ht="12.75">
      <c r="A57" s="36"/>
      <c r="F57" s="36"/>
      <c r="G57" s="36"/>
      <c r="H57" s="36"/>
      <c r="I57" s="36"/>
      <c r="J57" s="50">
        <f>F57+H57</f>
        <v>0</v>
      </c>
      <c r="K57" s="40"/>
      <c r="N57" s="64"/>
      <c r="S57" s="36"/>
      <c r="T57" s="36"/>
      <c r="U57" s="50"/>
    </row>
    <row r="58" spans="1:21" s="37" customFormat="1" ht="12.75">
      <c r="A58" s="36"/>
      <c r="F58" s="36"/>
      <c r="G58" s="36"/>
      <c r="H58" s="36"/>
      <c r="I58" s="36"/>
      <c r="J58" s="50">
        <f>F58+H58</f>
        <v>0</v>
      </c>
      <c r="K58" s="40"/>
      <c r="N58" s="64"/>
      <c r="S58" s="36"/>
      <c r="T58" s="36"/>
      <c r="U58" s="50"/>
    </row>
    <row r="59" spans="1:21" s="37" customFormat="1" ht="12.75">
      <c r="A59" s="36"/>
      <c r="F59" s="36"/>
      <c r="G59" s="36"/>
      <c r="H59" s="36"/>
      <c r="I59" s="36"/>
      <c r="J59" s="50">
        <f>F59+H59</f>
        <v>0</v>
      </c>
      <c r="K59" s="40"/>
      <c r="N59" s="64"/>
      <c r="S59" s="36"/>
      <c r="T59" s="36"/>
      <c r="U59" s="50"/>
    </row>
    <row r="60" spans="1:21" s="37" customFormat="1" ht="12.75">
      <c r="A60" s="36"/>
      <c r="F60" s="36"/>
      <c r="G60" s="36"/>
      <c r="H60" s="36"/>
      <c r="I60" s="36"/>
      <c r="J60" s="50">
        <f>F60+H60</f>
        <v>0</v>
      </c>
      <c r="K60" s="40"/>
      <c r="N60" s="64"/>
      <c r="S60" s="36"/>
      <c r="T60" s="36"/>
      <c r="U60" s="50"/>
    </row>
    <row r="61" spans="1:21" s="37" customFormat="1" ht="12.75">
      <c r="A61" s="36"/>
      <c r="F61" s="36"/>
      <c r="G61" s="36"/>
      <c r="H61" s="36"/>
      <c r="I61" s="36"/>
      <c r="J61" s="50">
        <f>F61+H61</f>
        <v>0</v>
      </c>
      <c r="K61" s="40"/>
      <c r="N61" s="64"/>
      <c r="S61" s="36"/>
      <c r="T61" s="36"/>
      <c r="U61" s="50"/>
    </row>
    <row r="62" spans="1:21" s="37" customFormat="1" ht="12.75">
      <c r="A62" s="36"/>
      <c r="F62" s="36"/>
      <c r="G62" s="36"/>
      <c r="H62" s="36"/>
      <c r="I62" s="36"/>
      <c r="J62" s="50">
        <f>F62+H62</f>
        <v>0</v>
      </c>
      <c r="K62" s="40"/>
      <c r="N62" s="64"/>
      <c r="S62" s="36"/>
      <c r="T62" s="36"/>
      <c r="U62" s="50"/>
    </row>
    <row r="63" spans="1:21" s="37" customFormat="1" ht="12.75">
      <c r="A63" s="36"/>
      <c r="F63" s="36"/>
      <c r="G63" s="36"/>
      <c r="H63" s="36"/>
      <c r="I63" s="36"/>
      <c r="J63" s="50">
        <f>F63+H63</f>
        <v>0</v>
      </c>
      <c r="K63" s="40"/>
      <c r="N63" s="64"/>
      <c r="S63" s="36"/>
      <c r="T63" s="36"/>
      <c r="U63" s="50"/>
    </row>
    <row r="64" spans="1:21" s="37" customFormat="1" ht="12.75">
      <c r="A64" s="36"/>
      <c r="F64" s="36"/>
      <c r="G64" s="36"/>
      <c r="H64" s="36"/>
      <c r="I64" s="36"/>
      <c r="J64" s="50">
        <f>F64+H64</f>
        <v>0</v>
      </c>
      <c r="K64" s="40"/>
      <c r="N64" s="64"/>
      <c r="S64" s="36"/>
      <c r="T64" s="36"/>
      <c r="U64" s="50"/>
    </row>
    <row r="65" spans="1:21" s="37" customFormat="1" ht="12.75">
      <c r="A65" s="36"/>
      <c r="F65" s="36"/>
      <c r="G65" s="36"/>
      <c r="H65" s="36"/>
      <c r="I65" s="36"/>
      <c r="J65" s="50">
        <f>F65+H65</f>
        <v>0</v>
      </c>
      <c r="K65" s="40"/>
      <c r="N65" s="64"/>
      <c r="S65" s="36"/>
      <c r="T65" s="36"/>
      <c r="U65" s="50"/>
    </row>
    <row r="66" spans="1:21" s="37" customFormat="1" ht="12.75">
      <c r="A66" s="36"/>
      <c r="F66" s="36"/>
      <c r="G66" s="36"/>
      <c r="H66" s="36"/>
      <c r="I66" s="36"/>
      <c r="J66" s="50">
        <f>F66+H66</f>
        <v>0</v>
      </c>
      <c r="K66" s="40"/>
      <c r="N66" s="64"/>
      <c r="S66" s="36"/>
      <c r="T66" s="36"/>
      <c r="U66" s="50"/>
    </row>
    <row r="67" spans="1:21" s="37" customFormat="1" ht="12.75">
      <c r="A67" s="36"/>
      <c r="F67" s="36"/>
      <c r="G67" s="36"/>
      <c r="H67" s="36"/>
      <c r="I67" s="36"/>
      <c r="J67" s="50">
        <f>F67+H67</f>
        <v>0</v>
      </c>
      <c r="K67" s="40"/>
      <c r="N67" s="64"/>
      <c r="S67" s="36"/>
      <c r="T67" s="36"/>
      <c r="U67" s="50"/>
    </row>
    <row r="68" spans="1:21" s="37" customFormat="1" ht="12.75">
      <c r="A68" s="36"/>
      <c r="F68" s="36"/>
      <c r="G68" s="36"/>
      <c r="H68" s="36"/>
      <c r="I68" s="36"/>
      <c r="J68" s="50">
        <f>F68+H68</f>
        <v>0</v>
      </c>
      <c r="K68" s="40"/>
      <c r="N68" s="64"/>
      <c r="S68" s="36"/>
      <c r="T68" s="36"/>
      <c r="U68" s="50"/>
    </row>
    <row r="69" spans="1:21" s="37" customFormat="1" ht="12.75">
      <c r="A69" s="36"/>
      <c r="F69" s="36"/>
      <c r="G69" s="36"/>
      <c r="H69" s="36"/>
      <c r="I69" s="36"/>
      <c r="J69" s="50">
        <f>F69+H69</f>
        <v>0</v>
      </c>
      <c r="K69" s="40"/>
      <c r="N69" s="64"/>
      <c r="S69" s="36"/>
      <c r="T69" s="36"/>
      <c r="U69" s="50"/>
    </row>
    <row r="70" spans="1:21" s="37" customFormat="1" ht="12.75">
      <c r="A70" s="36"/>
      <c r="F70" s="36"/>
      <c r="G70" s="36"/>
      <c r="H70" s="36"/>
      <c r="I70" s="36"/>
      <c r="J70" s="50">
        <f>F70+H70</f>
        <v>0</v>
      </c>
      <c r="K70" s="40"/>
      <c r="N70" s="64"/>
      <c r="S70" s="36"/>
      <c r="T70" s="36"/>
      <c r="U70" s="50"/>
    </row>
    <row r="71" spans="1:21" s="37" customFormat="1" ht="12.75">
      <c r="A71" s="36"/>
      <c r="F71" s="36"/>
      <c r="G71" s="36"/>
      <c r="H71" s="36"/>
      <c r="I71" s="36"/>
      <c r="J71" s="36"/>
      <c r="K71" s="75"/>
      <c r="N71" s="64"/>
      <c r="S71" s="36"/>
      <c r="T71" s="36"/>
      <c r="U71" s="36"/>
    </row>
    <row r="72" spans="1:21" s="37" customFormat="1" ht="12.75">
      <c r="A72" s="36"/>
      <c r="F72" s="36"/>
      <c r="G72" s="36"/>
      <c r="H72" s="36"/>
      <c r="I72" s="36"/>
      <c r="J72" s="36"/>
      <c r="K72" s="75"/>
      <c r="N72" s="64"/>
      <c r="S72" s="36"/>
      <c r="T72" s="36"/>
      <c r="U72" s="36"/>
    </row>
    <row r="73" spans="1:21" s="37" customFormat="1" ht="12.75">
      <c r="A73" s="36"/>
      <c r="F73" s="36"/>
      <c r="G73" s="36"/>
      <c r="H73" s="36"/>
      <c r="I73" s="36"/>
      <c r="J73" s="36"/>
      <c r="K73" s="75"/>
      <c r="N73" s="64"/>
      <c r="S73" s="36"/>
      <c r="T73" s="36"/>
      <c r="U73" s="36"/>
    </row>
    <row r="74" spans="1:21" s="37" customFormat="1" ht="12.75">
      <c r="A74" s="36"/>
      <c r="F74" s="36"/>
      <c r="G74" s="36"/>
      <c r="H74" s="36"/>
      <c r="I74" s="36"/>
      <c r="J74" s="36"/>
      <c r="K74" s="75"/>
      <c r="N74" s="64"/>
      <c r="S74" s="36"/>
      <c r="T74" s="36"/>
      <c r="U74" s="36"/>
    </row>
    <row r="75" spans="1:21" s="37" customFormat="1" ht="12.75">
      <c r="A75" s="36"/>
      <c r="F75" s="36"/>
      <c r="G75" s="36"/>
      <c r="H75" s="36"/>
      <c r="I75" s="36"/>
      <c r="J75" s="36"/>
      <c r="K75" s="75"/>
      <c r="N75" s="64"/>
      <c r="S75" s="36"/>
      <c r="T75" s="36"/>
      <c r="U75" s="36"/>
    </row>
    <row r="76" spans="1:21" s="37" customFormat="1" ht="12.75">
      <c r="A76" s="36"/>
      <c r="F76" s="36"/>
      <c r="G76" s="36"/>
      <c r="H76" s="36"/>
      <c r="I76" s="36"/>
      <c r="J76" s="36"/>
      <c r="K76" s="75"/>
      <c r="N76" s="64"/>
      <c r="S76" s="36"/>
      <c r="T76" s="36"/>
      <c r="U76" s="36"/>
    </row>
    <row r="77" spans="1:21" s="37" customFormat="1" ht="12.75">
      <c r="A77" s="36"/>
      <c r="F77" s="36"/>
      <c r="G77" s="36"/>
      <c r="H77" s="36"/>
      <c r="I77" s="36"/>
      <c r="J77" s="36"/>
      <c r="K77" s="75"/>
      <c r="N77" s="64"/>
      <c r="S77" s="36"/>
      <c r="T77" s="36"/>
      <c r="U77" s="36"/>
    </row>
    <row r="78" spans="1:21" s="37" customFormat="1" ht="12.75">
      <c r="A78" s="36"/>
      <c r="F78" s="36"/>
      <c r="G78" s="36"/>
      <c r="H78" s="36"/>
      <c r="I78" s="36"/>
      <c r="J78" s="36"/>
      <c r="K78" s="75"/>
      <c r="N78" s="64"/>
      <c r="S78" s="36"/>
      <c r="T78" s="36"/>
      <c r="U78" s="36"/>
    </row>
    <row r="79" spans="1:21" s="37" customFormat="1" ht="12.75">
      <c r="A79" s="36"/>
      <c r="F79" s="36"/>
      <c r="G79" s="36"/>
      <c r="H79" s="36"/>
      <c r="I79" s="36"/>
      <c r="J79" s="36"/>
      <c r="K79" s="75"/>
      <c r="N79" s="64"/>
      <c r="S79" s="36"/>
      <c r="T79" s="36"/>
      <c r="U79" s="36"/>
    </row>
    <row r="80" spans="1:21" s="37" customFormat="1" ht="12.75">
      <c r="A80" s="36"/>
      <c r="F80" s="36"/>
      <c r="G80" s="36"/>
      <c r="H80" s="36"/>
      <c r="I80" s="36"/>
      <c r="J80" s="36"/>
      <c r="K80" s="75"/>
      <c r="N80" s="64"/>
      <c r="S80" s="36"/>
      <c r="T80" s="36"/>
      <c r="U80" s="36"/>
    </row>
    <row r="81" spans="1:21" s="37" customFormat="1" ht="12.75">
      <c r="A81" s="36"/>
      <c r="F81" s="36"/>
      <c r="G81" s="36"/>
      <c r="H81" s="36"/>
      <c r="I81" s="36"/>
      <c r="J81" s="36"/>
      <c r="K81" s="75"/>
      <c r="N81" s="64"/>
      <c r="S81" s="36"/>
      <c r="T81" s="36"/>
      <c r="U81" s="36"/>
    </row>
    <row r="82" spans="1:21" s="37" customFormat="1" ht="12.75">
      <c r="A82" s="36"/>
      <c r="F82" s="36"/>
      <c r="G82" s="36"/>
      <c r="H82" s="36"/>
      <c r="I82" s="36"/>
      <c r="J82" s="36"/>
      <c r="K82" s="75"/>
      <c r="N82" s="64"/>
      <c r="S82" s="36"/>
      <c r="T82" s="36"/>
      <c r="U82" s="36"/>
    </row>
    <row r="83" spans="1:21" s="37" customFormat="1" ht="12.75">
      <c r="A83" s="36"/>
      <c r="F83" s="36"/>
      <c r="G83" s="36"/>
      <c r="H83" s="36"/>
      <c r="I83" s="36"/>
      <c r="J83" s="36"/>
      <c r="K83" s="75"/>
      <c r="N83" s="64"/>
      <c r="S83" s="36"/>
      <c r="T83" s="36"/>
      <c r="U83" s="36"/>
    </row>
    <row r="84" spans="1:21" s="37" customFormat="1" ht="12.75">
      <c r="A84" s="36"/>
      <c r="F84" s="36"/>
      <c r="G84" s="36"/>
      <c r="H84" s="36"/>
      <c r="I84" s="36"/>
      <c r="J84" s="36"/>
      <c r="K84" s="75"/>
      <c r="N84" s="64"/>
      <c r="S84" s="36"/>
      <c r="T84" s="36"/>
      <c r="U84" s="36"/>
    </row>
    <row r="85" spans="1:21" s="37" customFormat="1" ht="12.75">
      <c r="A85" s="36"/>
      <c r="F85" s="36"/>
      <c r="G85" s="36"/>
      <c r="H85" s="36"/>
      <c r="I85" s="36"/>
      <c r="J85" s="36"/>
      <c r="K85" s="75"/>
      <c r="N85" s="64"/>
      <c r="S85" s="36"/>
      <c r="T85" s="36"/>
      <c r="U85" s="36"/>
    </row>
    <row r="86" spans="1:21" s="37" customFormat="1" ht="12.75">
      <c r="A86" s="36"/>
      <c r="F86" s="36"/>
      <c r="G86" s="36"/>
      <c r="H86" s="36"/>
      <c r="I86" s="36"/>
      <c r="J86" s="36"/>
      <c r="K86" s="75"/>
      <c r="N86" s="64"/>
      <c r="S86" s="36"/>
      <c r="T86" s="36"/>
      <c r="U86" s="36"/>
    </row>
    <row r="87" spans="1:21" s="37" customFormat="1" ht="12.75">
      <c r="A87" s="36"/>
      <c r="F87" s="36"/>
      <c r="G87" s="36"/>
      <c r="H87" s="36"/>
      <c r="I87" s="36"/>
      <c r="J87" s="36"/>
      <c r="K87" s="75"/>
      <c r="N87" s="64"/>
      <c r="S87" s="36"/>
      <c r="T87" s="36"/>
      <c r="U87" s="36"/>
    </row>
    <row r="88" spans="1:21" s="37" customFormat="1" ht="12.75">
      <c r="A88" s="36"/>
      <c r="F88" s="36"/>
      <c r="G88" s="36"/>
      <c r="H88" s="36"/>
      <c r="I88" s="36"/>
      <c r="J88" s="36"/>
      <c r="K88" s="75"/>
      <c r="N88" s="64"/>
      <c r="S88" s="36"/>
      <c r="T88" s="36"/>
      <c r="U88" s="36"/>
    </row>
    <row r="89" spans="1:21" s="37" customFormat="1" ht="12.75">
      <c r="A89" s="36"/>
      <c r="F89" s="36"/>
      <c r="G89" s="36"/>
      <c r="H89" s="36"/>
      <c r="I89" s="36"/>
      <c r="J89" s="36"/>
      <c r="K89" s="75"/>
      <c r="N89" s="64"/>
      <c r="S89" s="36"/>
      <c r="T89" s="36"/>
      <c r="U89" s="36"/>
    </row>
    <row r="90" spans="1:21" s="37" customFormat="1" ht="12.75">
      <c r="A90" s="36"/>
      <c r="F90" s="36"/>
      <c r="G90" s="36"/>
      <c r="H90" s="36"/>
      <c r="I90" s="36"/>
      <c r="J90" s="36"/>
      <c r="K90" s="75"/>
      <c r="N90" s="64"/>
      <c r="S90" s="36"/>
      <c r="T90" s="36"/>
      <c r="U90" s="36"/>
    </row>
    <row r="91" spans="1:21" s="37" customFormat="1" ht="12.75">
      <c r="A91" s="36"/>
      <c r="F91" s="36"/>
      <c r="G91" s="36"/>
      <c r="H91" s="36"/>
      <c r="I91" s="36"/>
      <c r="J91" s="36"/>
      <c r="K91" s="75"/>
      <c r="N91" s="64"/>
      <c r="S91" s="36"/>
      <c r="T91" s="36"/>
      <c r="U91" s="36"/>
    </row>
    <row r="92" spans="1:21" s="37" customFormat="1" ht="12.75">
      <c r="A92" s="36"/>
      <c r="F92" s="36"/>
      <c r="G92" s="36"/>
      <c r="H92" s="36"/>
      <c r="I92" s="36"/>
      <c r="J92" s="36"/>
      <c r="K92" s="75"/>
      <c r="N92" s="64"/>
      <c r="S92" s="36"/>
      <c r="T92" s="36"/>
      <c r="U92" s="36"/>
    </row>
    <row r="93" spans="1:21" s="37" customFormat="1" ht="12.75">
      <c r="A93" s="36"/>
      <c r="F93" s="36"/>
      <c r="G93" s="36"/>
      <c r="H93" s="36"/>
      <c r="I93" s="36"/>
      <c r="J93" s="36"/>
      <c r="K93" s="75"/>
      <c r="N93" s="64"/>
      <c r="S93" s="36"/>
      <c r="T93" s="36"/>
      <c r="U93" s="36"/>
    </row>
    <row r="94" spans="1:21" s="37" customFormat="1" ht="12.75">
      <c r="A94" s="36"/>
      <c r="F94" s="36"/>
      <c r="G94" s="36"/>
      <c r="H94" s="36"/>
      <c r="I94" s="36"/>
      <c r="J94" s="36"/>
      <c r="K94" s="75"/>
      <c r="N94" s="64"/>
      <c r="S94" s="36"/>
      <c r="T94" s="36"/>
      <c r="U94" s="36"/>
    </row>
    <row r="95" spans="1:21" s="37" customFormat="1" ht="12.75">
      <c r="A95" s="36"/>
      <c r="F95" s="36"/>
      <c r="G95" s="36"/>
      <c r="H95" s="36"/>
      <c r="I95" s="36"/>
      <c r="J95" s="36"/>
      <c r="K95" s="75"/>
      <c r="N95" s="64"/>
      <c r="S95" s="36"/>
      <c r="T95" s="36"/>
      <c r="U95" s="36"/>
    </row>
    <row r="96" spans="1:21" s="37" customFormat="1" ht="12.75">
      <c r="A96" s="36"/>
      <c r="F96" s="36"/>
      <c r="G96" s="36"/>
      <c r="H96" s="36"/>
      <c r="I96" s="36"/>
      <c r="J96" s="36"/>
      <c r="K96" s="75"/>
      <c r="N96" s="64"/>
      <c r="S96" s="36"/>
      <c r="T96" s="36"/>
      <c r="U96" s="36"/>
    </row>
    <row r="97" spans="1:21" s="37" customFormat="1" ht="12.75">
      <c r="A97" s="36"/>
      <c r="F97" s="36"/>
      <c r="G97" s="36"/>
      <c r="H97" s="36"/>
      <c r="I97" s="36"/>
      <c r="J97" s="36"/>
      <c r="K97" s="75"/>
      <c r="N97" s="64"/>
      <c r="S97" s="36"/>
      <c r="T97" s="36"/>
      <c r="U97" s="36"/>
    </row>
    <row r="98" spans="1:21" s="37" customFormat="1" ht="12.75">
      <c r="A98" s="36"/>
      <c r="F98" s="36"/>
      <c r="G98" s="36"/>
      <c r="H98" s="36"/>
      <c r="I98" s="36"/>
      <c r="J98" s="36"/>
      <c r="K98" s="75"/>
      <c r="N98" s="64"/>
      <c r="S98" s="36"/>
      <c r="T98" s="36"/>
      <c r="U98" s="36"/>
    </row>
    <row r="99" spans="1:21" s="37" customFormat="1" ht="12.75">
      <c r="A99" s="36"/>
      <c r="F99" s="36"/>
      <c r="G99" s="36"/>
      <c r="H99" s="36"/>
      <c r="I99" s="36"/>
      <c r="J99" s="36"/>
      <c r="K99" s="75"/>
      <c r="N99" s="64"/>
      <c r="S99" s="36"/>
      <c r="T99" s="36"/>
      <c r="U99" s="36"/>
    </row>
    <row r="100" spans="1:21" s="37" customFormat="1" ht="12.75">
      <c r="A100" s="36"/>
      <c r="F100" s="36"/>
      <c r="G100" s="36"/>
      <c r="H100" s="36"/>
      <c r="I100" s="36"/>
      <c r="J100" s="36"/>
      <c r="K100" s="75"/>
      <c r="N100" s="64"/>
      <c r="S100" s="36"/>
      <c r="T100" s="36"/>
      <c r="U100" s="36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6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0"/>
  <sheetViews>
    <sheetView zoomScaleSheetLayoutView="75" workbookViewId="0" topLeftCell="A1">
      <selection activeCell="G30" sqref="G30"/>
    </sheetView>
  </sheetViews>
  <sheetFormatPr defaultColWidth="11.421875" defaultRowHeight="12.75"/>
  <cols>
    <col min="1" max="1" width="5.57421875" style="10" customWidth="1"/>
    <col min="2" max="2" width="21.28125" style="1" customWidth="1"/>
    <col min="3" max="3" width="28.8515625" style="1" customWidth="1"/>
    <col min="4" max="4" width="10.28125" style="1" customWidth="1"/>
    <col min="5" max="5" width="10.7109375" style="1" customWidth="1"/>
    <col min="6" max="6" width="8.57421875" style="10" customWidth="1"/>
    <col min="7" max="7" width="5.00390625" style="10" customWidth="1"/>
    <col min="8" max="8" width="8.57421875" style="10" customWidth="1"/>
    <col min="9" max="9" width="5.00390625" style="10" customWidth="1"/>
    <col min="10" max="10" width="8.140625" style="10" customWidth="1"/>
    <col min="11" max="11" width="3.28125" style="69" customWidth="1"/>
    <col min="12" max="12" width="6.00390625" style="1" customWidth="1"/>
    <col min="13" max="13" width="5.8515625" style="1" customWidth="1"/>
    <col min="14" max="14" width="17.8515625" style="70" customWidth="1"/>
    <col min="15" max="18" width="22.140625" style="1" customWidth="1"/>
    <col min="19" max="20" width="7.140625" style="10" customWidth="1"/>
    <col min="21" max="21" width="8.57421875" style="10" customWidth="1"/>
    <col min="22" max="16384" width="10.7109375" style="1" customWidth="1"/>
  </cols>
  <sheetData>
    <row r="1" spans="1:21" s="65" customFormat="1" ht="30" customHeight="1">
      <c r="A1" s="11" t="s">
        <v>229</v>
      </c>
      <c r="B1" s="12"/>
      <c r="C1" s="13" t="s">
        <v>252</v>
      </c>
      <c r="D1" s="14"/>
      <c r="E1" s="14"/>
      <c r="F1" s="15" t="s">
        <v>246</v>
      </c>
      <c r="G1" s="14"/>
      <c r="H1" s="14"/>
      <c r="I1" s="16"/>
      <c r="J1" s="17"/>
      <c r="K1" s="76"/>
      <c r="L1" s="13" t="s">
        <v>252</v>
      </c>
      <c r="M1" s="14"/>
      <c r="N1" s="12"/>
      <c r="O1" s="13"/>
      <c r="P1" s="12"/>
      <c r="Q1" s="12"/>
      <c r="R1" s="12"/>
      <c r="S1" s="14"/>
      <c r="T1" s="14"/>
      <c r="U1" s="14"/>
    </row>
    <row r="2" spans="1:21" s="65" customFormat="1" ht="19.5" customHeight="1">
      <c r="A2" s="21" t="s">
        <v>30</v>
      </c>
      <c r="B2" s="22"/>
      <c r="C2" s="22"/>
      <c r="D2" s="16"/>
      <c r="E2" s="16"/>
      <c r="F2" s="25" t="s">
        <v>33</v>
      </c>
      <c r="G2" s="25"/>
      <c r="H2" s="25"/>
      <c r="I2" s="25"/>
      <c r="J2" s="25"/>
      <c r="K2" s="77"/>
      <c r="L2" s="27" t="s">
        <v>35</v>
      </c>
      <c r="M2" s="16"/>
      <c r="N2" s="22"/>
      <c r="O2" s="22"/>
      <c r="P2" s="22"/>
      <c r="Q2" s="22"/>
      <c r="R2" s="22"/>
      <c r="S2" s="16"/>
      <c r="T2" s="16"/>
      <c r="U2" s="16"/>
    </row>
    <row r="3" spans="1:21" s="66" customFormat="1" ht="31.5" customHeight="1">
      <c r="A3" s="29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3" t="s">
        <v>45</v>
      </c>
      <c r="G3" s="34" t="s">
        <v>46</v>
      </c>
      <c r="H3" s="33" t="s">
        <v>47</v>
      </c>
      <c r="I3" s="34" t="s">
        <v>46</v>
      </c>
      <c r="J3" s="49" t="s">
        <v>48</v>
      </c>
      <c r="K3" s="78"/>
      <c r="L3" s="29" t="s">
        <v>49</v>
      </c>
      <c r="M3" s="29" t="s">
        <v>4</v>
      </c>
      <c r="N3" s="29" t="s">
        <v>36</v>
      </c>
      <c r="O3" s="29" t="s">
        <v>50</v>
      </c>
      <c r="P3" s="29" t="s">
        <v>51</v>
      </c>
      <c r="Q3" s="29" t="s">
        <v>52</v>
      </c>
      <c r="R3" s="29" t="s">
        <v>53</v>
      </c>
      <c r="S3" s="30" t="s">
        <v>54</v>
      </c>
      <c r="T3" s="30" t="s">
        <v>55</v>
      </c>
      <c r="U3" s="74" t="s">
        <v>56</v>
      </c>
    </row>
    <row r="4" spans="1:21" s="37" customFormat="1" ht="12.75">
      <c r="A4" s="36">
        <v>8</v>
      </c>
      <c r="B4" s="37" t="s">
        <v>99</v>
      </c>
      <c r="C4" s="37" t="s">
        <v>253</v>
      </c>
      <c r="D4" s="37">
        <v>2007</v>
      </c>
      <c r="E4" s="37">
        <v>66738638</v>
      </c>
      <c r="F4" s="36">
        <f>84+85+90</f>
        <v>259</v>
      </c>
      <c r="G4" s="36">
        <v>1</v>
      </c>
      <c r="H4" s="36">
        <f>84+83+88</f>
        <v>255</v>
      </c>
      <c r="I4" s="36">
        <v>1</v>
      </c>
      <c r="J4" s="50">
        <f>F4+H4</f>
        <v>514</v>
      </c>
      <c r="K4" s="40"/>
      <c r="M4" s="37">
        <v>8</v>
      </c>
      <c r="N4" s="64" t="s">
        <v>99</v>
      </c>
      <c r="O4" s="37" t="s">
        <v>253</v>
      </c>
      <c r="P4" s="37" t="s">
        <v>254</v>
      </c>
      <c r="Q4" s="37" t="s">
        <v>255</v>
      </c>
      <c r="S4" s="36">
        <f>259+222+189</f>
        <v>670</v>
      </c>
      <c r="T4" s="36">
        <f>255+202+224</f>
        <v>681</v>
      </c>
      <c r="U4" s="50">
        <f>S4+T4</f>
        <v>1351</v>
      </c>
    </row>
    <row r="5" spans="1:21" s="37" customFormat="1" ht="12.75">
      <c r="A5" s="36">
        <v>8</v>
      </c>
      <c r="B5" s="37" t="s">
        <v>78</v>
      </c>
      <c r="C5" s="37" t="s">
        <v>256</v>
      </c>
      <c r="D5" s="37">
        <v>2007</v>
      </c>
      <c r="E5" s="37">
        <v>66738056</v>
      </c>
      <c r="F5" s="36">
        <f>83+74+78</f>
        <v>235</v>
      </c>
      <c r="G5" s="36"/>
      <c r="H5" s="36">
        <f>75+76+81</f>
        <v>232</v>
      </c>
      <c r="I5" s="36"/>
      <c r="J5" s="50">
        <f>F5+H5</f>
        <v>467</v>
      </c>
      <c r="K5" s="40"/>
      <c r="N5" s="64"/>
      <c r="S5" s="36"/>
      <c r="T5" s="36"/>
      <c r="U5" s="50">
        <f>S5+T5</f>
        <v>0</v>
      </c>
    </row>
    <row r="6" spans="1:21" s="37" customFormat="1" ht="12.75">
      <c r="A6" s="36">
        <v>8</v>
      </c>
      <c r="B6" s="37" t="s">
        <v>148</v>
      </c>
      <c r="C6" s="37" t="s">
        <v>257</v>
      </c>
      <c r="D6" s="37">
        <v>2006</v>
      </c>
      <c r="E6" s="37">
        <v>66740110</v>
      </c>
      <c r="F6" s="36">
        <f>72+75+80</f>
        <v>227</v>
      </c>
      <c r="G6" s="36"/>
      <c r="H6" s="36">
        <f>75+75+76</f>
        <v>226</v>
      </c>
      <c r="I6" s="36"/>
      <c r="J6" s="50">
        <f>F6+H6</f>
        <v>453</v>
      </c>
      <c r="K6" s="40"/>
      <c r="N6" s="64"/>
      <c r="S6" s="36"/>
      <c r="T6" s="36"/>
      <c r="U6" s="50">
        <f>S6+T6</f>
        <v>0</v>
      </c>
    </row>
    <row r="7" spans="1:21" s="37" customFormat="1" ht="12.75">
      <c r="A7" s="36">
        <v>8</v>
      </c>
      <c r="B7" s="37" t="s">
        <v>99</v>
      </c>
      <c r="C7" s="37" t="s">
        <v>254</v>
      </c>
      <c r="D7" s="37">
        <v>2006</v>
      </c>
      <c r="E7" s="37">
        <v>66741167</v>
      </c>
      <c r="F7" s="36">
        <f>67+61+61</f>
        <v>189</v>
      </c>
      <c r="G7" s="36">
        <v>1</v>
      </c>
      <c r="H7" s="36">
        <f>75+73+76</f>
        <v>224</v>
      </c>
      <c r="I7" s="36">
        <v>1</v>
      </c>
      <c r="J7" s="50">
        <f>F7+H7</f>
        <v>413</v>
      </c>
      <c r="K7" s="40"/>
      <c r="N7" s="64"/>
      <c r="S7" s="36"/>
      <c r="T7" s="36"/>
      <c r="U7" s="50">
        <f>S7+T7</f>
        <v>0</v>
      </c>
    </row>
    <row r="8" spans="1:21" s="37" customFormat="1" ht="12.75">
      <c r="A8" s="36">
        <v>8</v>
      </c>
      <c r="B8" s="37" t="s">
        <v>75</v>
      </c>
      <c r="C8" s="37" t="s">
        <v>258</v>
      </c>
      <c r="D8" s="37">
        <v>2006</v>
      </c>
      <c r="E8" s="37">
        <v>66735951</v>
      </c>
      <c r="F8" s="36">
        <f>67+71+64</f>
        <v>202</v>
      </c>
      <c r="G8" s="36"/>
      <c r="H8" s="36">
        <f>71+73+69</f>
        <v>213</v>
      </c>
      <c r="I8" s="36"/>
      <c r="J8" s="50">
        <f>F8+H8</f>
        <v>415</v>
      </c>
      <c r="K8" s="40"/>
      <c r="N8" s="64"/>
      <c r="S8" s="36"/>
      <c r="T8" s="36"/>
      <c r="U8" s="50">
        <f>S8+T8</f>
        <v>0</v>
      </c>
    </row>
    <row r="9" spans="1:21" s="37" customFormat="1" ht="12.75">
      <c r="A9" s="36">
        <v>8</v>
      </c>
      <c r="B9" s="37" t="s">
        <v>99</v>
      </c>
      <c r="C9" s="37" t="s">
        <v>255</v>
      </c>
      <c r="D9" s="37">
        <v>2006</v>
      </c>
      <c r="E9" s="37">
        <v>66742424</v>
      </c>
      <c r="F9" s="36">
        <f>78+79+65</f>
        <v>222</v>
      </c>
      <c r="G9" s="36">
        <v>1</v>
      </c>
      <c r="H9" s="36">
        <f>77+62+63</f>
        <v>202</v>
      </c>
      <c r="I9" s="36"/>
      <c r="J9" s="50">
        <f>F9+H9</f>
        <v>424</v>
      </c>
      <c r="K9" s="40"/>
      <c r="N9" s="64"/>
      <c r="S9" s="36"/>
      <c r="T9" s="36"/>
      <c r="U9" s="50">
        <f>S9+T9</f>
        <v>0</v>
      </c>
    </row>
    <row r="10" spans="1:21" s="37" customFormat="1" ht="12.75">
      <c r="A10" s="36">
        <v>8</v>
      </c>
      <c r="B10" s="37" t="s">
        <v>148</v>
      </c>
      <c r="C10" s="37" t="s">
        <v>259</v>
      </c>
      <c r="D10" s="37">
        <v>2007</v>
      </c>
      <c r="E10" s="37" t="s">
        <v>260</v>
      </c>
      <c r="F10" s="36">
        <f>47+58+56</f>
        <v>161</v>
      </c>
      <c r="G10" s="36"/>
      <c r="H10" s="36"/>
      <c r="I10" s="36"/>
      <c r="J10" s="50">
        <f>F10+H10</f>
        <v>161</v>
      </c>
      <c r="K10" s="40"/>
      <c r="N10" s="64"/>
      <c r="S10" s="36"/>
      <c r="T10" s="36"/>
      <c r="U10" s="50">
        <f>S10+T10</f>
        <v>0</v>
      </c>
    </row>
    <row r="11" spans="1:21" s="37" customFormat="1" ht="12.75">
      <c r="A11" s="36">
        <v>8</v>
      </c>
      <c r="F11" s="36"/>
      <c r="G11" s="36"/>
      <c r="H11" s="36"/>
      <c r="I11" s="36"/>
      <c r="J11" s="50">
        <f>F11+H11</f>
        <v>0</v>
      </c>
      <c r="K11" s="40"/>
      <c r="N11" s="64"/>
      <c r="S11" s="36"/>
      <c r="T11" s="36"/>
      <c r="U11" s="50">
        <f>S11+T11</f>
        <v>0</v>
      </c>
    </row>
    <row r="12" spans="1:21" s="37" customFormat="1" ht="12.75">
      <c r="A12" s="36"/>
      <c r="F12" s="36"/>
      <c r="G12" s="36"/>
      <c r="H12" s="36"/>
      <c r="I12" s="36"/>
      <c r="J12" s="50">
        <f>F12+H12</f>
        <v>0</v>
      </c>
      <c r="K12" s="40"/>
      <c r="N12" s="64"/>
      <c r="S12" s="36"/>
      <c r="T12" s="36"/>
      <c r="U12" s="50">
        <f>S12+T12</f>
        <v>0</v>
      </c>
    </row>
    <row r="13" spans="1:21" s="37" customFormat="1" ht="12.75">
      <c r="A13" s="36"/>
      <c r="F13" s="36"/>
      <c r="G13" s="36"/>
      <c r="H13" s="36"/>
      <c r="I13" s="36"/>
      <c r="J13" s="50">
        <f>F13+H13</f>
        <v>0</v>
      </c>
      <c r="K13" s="40"/>
      <c r="N13" s="64"/>
      <c r="S13" s="36"/>
      <c r="T13" s="36"/>
      <c r="U13" s="50">
        <f>S13+T13</f>
        <v>0</v>
      </c>
    </row>
    <row r="14" spans="1:21" s="37" customFormat="1" ht="12.75">
      <c r="A14" s="36"/>
      <c r="F14" s="36"/>
      <c r="G14" s="36"/>
      <c r="H14" s="36"/>
      <c r="I14" s="36"/>
      <c r="J14" s="50">
        <f>F14+H14</f>
        <v>0</v>
      </c>
      <c r="K14" s="40"/>
      <c r="N14" s="64"/>
      <c r="S14" s="36"/>
      <c r="T14" s="36"/>
      <c r="U14" s="50">
        <f>S14+T14</f>
        <v>0</v>
      </c>
    </row>
    <row r="15" spans="1:21" s="37" customFormat="1" ht="12.75">
      <c r="A15" s="36"/>
      <c r="F15" s="36"/>
      <c r="G15" s="36"/>
      <c r="H15" s="36"/>
      <c r="I15" s="36"/>
      <c r="J15" s="50">
        <f>F15+H15</f>
        <v>0</v>
      </c>
      <c r="K15" s="40"/>
      <c r="N15" s="64"/>
      <c r="S15" s="36"/>
      <c r="T15" s="36"/>
      <c r="U15" s="50">
        <f>S15+T15</f>
        <v>0</v>
      </c>
    </row>
    <row r="16" spans="1:21" s="37" customFormat="1" ht="12.75">
      <c r="A16" s="36"/>
      <c r="F16" s="36"/>
      <c r="G16" s="36"/>
      <c r="H16" s="36"/>
      <c r="I16" s="36"/>
      <c r="J16" s="50">
        <f>F16+H16</f>
        <v>0</v>
      </c>
      <c r="K16" s="40"/>
      <c r="N16" s="64"/>
      <c r="S16" s="36"/>
      <c r="T16" s="36"/>
      <c r="U16" s="50">
        <f>S16+T16</f>
        <v>0</v>
      </c>
    </row>
    <row r="17" spans="1:21" s="37" customFormat="1" ht="12.75">
      <c r="A17" s="36"/>
      <c r="F17" s="36"/>
      <c r="G17" s="36"/>
      <c r="H17" s="36"/>
      <c r="I17" s="36"/>
      <c r="J17" s="50">
        <f>F17+H17</f>
        <v>0</v>
      </c>
      <c r="K17" s="40"/>
      <c r="N17" s="64"/>
      <c r="S17" s="36"/>
      <c r="T17" s="36"/>
      <c r="U17" s="50">
        <f>S17+T17</f>
        <v>0</v>
      </c>
    </row>
    <row r="18" spans="1:21" s="37" customFormat="1" ht="12.75">
      <c r="A18" s="36"/>
      <c r="F18" s="36"/>
      <c r="G18" s="36"/>
      <c r="H18" s="36"/>
      <c r="I18" s="36"/>
      <c r="J18" s="50">
        <f>F18+H18</f>
        <v>0</v>
      </c>
      <c r="K18" s="40"/>
      <c r="N18" s="64"/>
      <c r="S18" s="36"/>
      <c r="T18" s="36"/>
      <c r="U18" s="50">
        <f>S18+T18</f>
        <v>0</v>
      </c>
    </row>
    <row r="19" spans="1:21" s="37" customFormat="1" ht="12.75">
      <c r="A19" s="36"/>
      <c r="F19" s="36"/>
      <c r="G19" s="36"/>
      <c r="H19" s="36"/>
      <c r="I19" s="36"/>
      <c r="J19" s="50">
        <f>F19+H19</f>
        <v>0</v>
      </c>
      <c r="K19" s="40"/>
      <c r="N19" s="64"/>
      <c r="S19" s="36"/>
      <c r="T19" s="36"/>
      <c r="U19" s="50">
        <f>S19+T19</f>
        <v>0</v>
      </c>
    </row>
    <row r="20" spans="1:21" s="37" customFormat="1" ht="12.75">
      <c r="A20" s="36"/>
      <c r="F20" s="36"/>
      <c r="G20" s="36"/>
      <c r="H20" s="36"/>
      <c r="I20" s="36"/>
      <c r="J20" s="50">
        <f>F20+H20</f>
        <v>0</v>
      </c>
      <c r="K20" s="40"/>
      <c r="N20" s="64"/>
      <c r="S20" s="36"/>
      <c r="T20" s="36"/>
      <c r="U20" s="50">
        <f>S20+T20</f>
        <v>0</v>
      </c>
    </row>
    <row r="21" spans="1:21" s="37" customFormat="1" ht="12.75">
      <c r="A21" s="36"/>
      <c r="F21" s="36"/>
      <c r="G21" s="36"/>
      <c r="H21" s="36"/>
      <c r="I21" s="36"/>
      <c r="J21" s="50">
        <f>F21+H21</f>
        <v>0</v>
      </c>
      <c r="K21" s="40"/>
      <c r="N21" s="64"/>
      <c r="S21" s="36"/>
      <c r="T21" s="36"/>
      <c r="U21" s="50">
        <f>S21+T21</f>
        <v>0</v>
      </c>
    </row>
    <row r="22" spans="1:21" s="37" customFormat="1" ht="12.75">
      <c r="A22" s="36"/>
      <c r="F22" s="36"/>
      <c r="G22" s="36"/>
      <c r="H22" s="36"/>
      <c r="I22" s="36"/>
      <c r="J22" s="50">
        <f>F22+H22</f>
        <v>0</v>
      </c>
      <c r="K22" s="40"/>
      <c r="N22" s="64"/>
      <c r="S22" s="36"/>
      <c r="T22" s="36"/>
      <c r="U22" s="50">
        <f>S22+T22</f>
        <v>0</v>
      </c>
    </row>
    <row r="23" spans="1:21" s="37" customFormat="1" ht="12.75">
      <c r="A23" s="36"/>
      <c r="F23" s="36"/>
      <c r="G23" s="36"/>
      <c r="H23" s="36"/>
      <c r="I23" s="36"/>
      <c r="J23" s="50">
        <f>F23+H23</f>
        <v>0</v>
      </c>
      <c r="K23" s="40"/>
      <c r="N23" s="64"/>
      <c r="S23" s="36"/>
      <c r="T23" s="36"/>
      <c r="U23" s="50">
        <f>S23+T23</f>
        <v>0</v>
      </c>
    </row>
    <row r="24" spans="1:21" s="37" customFormat="1" ht="12.75">
      <c r="A24" s="36"/>
      <c r="F24" s="36"/>
      <c r="G24" s="36"/>
      <c r="H24" s="36"/>
      <c r="I24" s="36"/>
      <c r="J24" s="50">
        <f>F24+H24</f>
        <v>0</v>
      </c>
      <c r="K24" s="40"/>
      <c r="N24" s="64"/>
      <c r="S24" s="36"/>
      <c r="T24" s="36"/>
      <c r="U24" s="50">
        <f>S24+T24</f>
        <v>0</v>
      </c>
    </row>
    <row r="25" spans="1:21" s="37" customFormat="1" ht="12.75">
      <c r="A25" s="36"/>
      <c r="F25" s="36"/>
      <c r="G25" s="36"/>
      <c r="H25" s="36"/>
      <c r="I25" s="36"/>
      <c r="J25" s="50">
        <f>F25+H25</f>
        <v>0</v>
      </c>
      <c r="K25" s="40"/>
      <c r="N25" s="64"/>
      <c r="S25" s="36"/>
      <c r="T25" s="36"/>
      <c r="U25" s="50">
        <f>S25+T25</f>
        <v>0</v>
      </c>
    </row>
    <row r="26" spans="1:21" s="37" customFormat="1" ht="12.75">
      <c r="A26" s="36"/>
      <c r="F26" s="36"/>
      <c r="G26" s="36"/>
      <c r="H26" s="36"/>
      <c r="I26" s="36"/>
      <c r="J26" s="50">
        <f>F26+H26</f>
        <v>0</v>
      </c>
      <c r="K26" s="40"/>
      <c r="N26" s="64"/>
      <c r="S26" s="36"/>
      <c r="T26" s="36"/>
      <c r="U26" s="50">
        <f>S26+T26</f>
        <v>0</v>
      </c>
    </row>
    <row r="27" spans="1:21" s="37" customFormat="1" ht="12.75">
      <c r="A27" s="36"/>
      <c r="F27" s="36"/>
      <c r="G27" s="36"/>
      <c r="H27" s="36"/>
      <c r="I27" s="36"/>
      <c r="J27" s="50">
        <f>F27+H27</f>
        <v>0</v>
      </c>
      <c r="K27" s="40"/>
      <c r="N27" s="64"/>
      <c r="S27" s="36"/>
      <c r="T27" s="36"/>
      <c r="U27" s="50">
        <f>S27+T27</f>
        <v>0</v>
      </c>
    </row>
    <row r="28" spans="1:21" s="37" customFormat="1" ht="12.75">
      <c r="A28" s="36"/>
      <c r="F28" s="36"/>
      <c r="G28" s="36"/>
      <c r="H28" s="36"/>
      <c r="I28" s="36"/>
      <c r="J28" s="50">
        <f>F28+H28</f>
        <v>0</v>
      </c>
      <c r="K28" s="40"/>
      <c r="N28" s="64"/>
      <c r="S28" s="36"/>
      <c r="T28" s="36"/>
      <c r="U28" s="50">
        <f>S28+T28</f>
        <v>0</v>
      </c>
    </row>
    <row r="29" spans="1:21" s="37" customFormat="1" ht="12.75">
      <c r="A29" s="36"/>
      <c r="F29" s="36"/>
      <c r="G29" s="36"/>
      <c r="H29" s="36"/>
      <c r="I29" s="36"/>
      <c r="J29" s="50">
        <f>F29+H29</f>
        <v>0</v>
      </c>
      <c r="K29" s="40"/>
      <c r="N29" s="64"/>
      <c r="S29" s="36"/>
      <c r="T29" s="36"/>
      <c r="U29" s="50">
        <f>S29+T29</f>
        <v>0</v>
      </c>
    </row>
    <row r="30" spans="1:21" s="37" customFormat="1" ht="12.75">
      <c r="A30" s="36"/>
      <c r="F30" s="36"/>
      <c r="G30" s="36"/>
      <c r="H30" s="36"/>
      <c r="I30" s="36"/>
      <c r="J30" s="50">
        <f>F30+H30</f>
        <v>0</v>
      </c>
      <c r="K30" s="40"/>
      <c r="N30" s="64"/>
      <c r="S30" s="36"/>
      <c r="T30" s="36"/>
      <c r="U30" s="50">
        <f>S30+T30</f>
        <v>0</v>
      </c>
    </row>
    <row r="31" spans="1:21" s="37" customFormat="1" ht="12.75">
      <c r="A31" s="36"/>
      <c r="F31" s="36"/>
      <c r="G31" s="36"/>
      <c r="H31" s="36"/>
      <c r="I31" s="36"/>
      <c r="J31" s="50">
        <f>F31+H31</f>
        <v>0</v>
      </c>
      <c r="K31" s="40"/>
      <c r="N31" s="64"/>
      <c r="S31" s="36"/>
      <c r="T31" s="36"/>
      <c r="U31" s="50"/>
    </row>
    <row r="32" spans="1:21" s="37" customFormat="1" ht="12.75">
      <c r="A32" s="36"/>
      <c r="F32" s="36"/>
      <c r="G32" s="36"/>
      <c r="H32" s="36"/>
      <c r="I32" s="36"/>
      <c r="J32" s="50">
        <f>F32+H32</f>
        <v>0</v>
      </c>
      <c r="K32" s="40"/>
      <c r="N32" s="64"/>
      <c r="S32" s="36"/>
      <c r="T32" s="36"/>
      <c r="U32" s="50"/>
    </row>
    <row r="33" spans="1:21" s="37" customFormat="1" ht="12.75">
      <c r="A33" s="36"/>
      <c r="F33" s="36"/>
      <c r="G33" s="36"/>
      <c r="H33" s="36"/>
      <c r="I33" s="36"/>
      <c r="J33" s="50">
        <f>F33+H33</f>
        <v>0</v>
      </c>
      <c r="K33" s="40"/>
      <c r="N33" s="64"/>
      <c r="S33" s="36"/>
      <c r="T33" s="36"/>
      <c r="U33" s="50"/>
    </row>
    <row r="34" spans="1:21" s="37" customFormat="1" ht="12.75">
      <c r="A34" s="36"/>
      <c r="F34" s="36"/>
      <c r="G34" s="36"/>
      <c r="H34" s="36"/>
      <c r="I34" s="36"/>
      <c r="J34" s="50">
        <f>F34+H34</f>
        <v>0</v>
      </c>
      <c r="K34" s="40"/>
      <c r="N34" s="64"/>
      <c r="S34" s="36"/>
      <c r="T34" s="36"/>
      <c r="U34" s="50"/>
    </row>
    <row r="35" spans="1:21" s="37" customFormat="1" ht="12.75">
      <c r="A35" s="36"/>
      <c r="F35" s="36"/>
      <c r="G35" s="36"/>
      <c r="H35" s="36"/>
      <c r="I35" s="36"/>
      <c r="J35" s="50">
        <f>F35+H35</f>
        <v>0</v>
      </c>
      <c r="K35" s="40"/>
      <c r="N35" s="64"/>
      <c r="S35" s="36"/>
      <c r="T35" s="36"/>
      <c r="U35" s="50"/>
    </row>
    <row r="36" spans="1:21" s="37" customFormat="1" ht="12.75">
      <c r="A36" s="36"/>
      <c r="F36" s="36"/>
      <c r="G36" s="36"/>
      <c r="H36" s="36"/>
      <c r="I36" s="36"/>
      <c r="J36" s="50">
        <f>F36+H36</f>
        <v>0</v>
      </c>
      <c r="K36" s="40"/>
      <c r="N36" s="64"/>
      <c r="S36" s="36"/>
      <c r="T36" s="36"/>
      <c r="U36" s="50"/>
    </row>
    <row r="37" spans="1:21" s="37" customFormat="1" ht="12.75">
      <c r="A37" s="36"/>
      <c r="F37" s="36"/>
      <c r="G37" s="36"/>
      <c r="H37" s="36"/>
      <c r="I37" s="36"/>
      <c r="J37" s="50">
        <f>F37+H37</f>
        <v>0</v>
      </c>
      <c r="K37" s="40"/>
      <c r="N37" s="64"/>
      <c r="S37" s="36"/>
      <c r="T37" s="36"/>
      <c r="U37" s="50"/>
    </row>
    <row r="38" spans="1:21" s="37" customFormat="1" ht="12.75">
      <c r="A38" s="36"/>
      <c r="F38" s="36"/>
      <c r="G38" s="36"/>
      <c r="H38" s="36"/>
      <c r="I38" s="36"/>
      <c r="J38" s="50">
        <f>F38+H38</f>
        <v>0</v>
      </c>
      <c r="K38" s="40"/>
      <c r="N38" s="64"/>
      <c r="S38" s="36"/>
      <c r="T38" s="36"/>
      <c r="U38" s="50"/>
    </row>
    <row r="39" spans="1:21" s="37" customFormat="1" ht="12.75">
      <c r="A39" s="36"/>
      <c r="F39" s="36"/>
      <c r="G39" s="36"/>
      <c r="H39" s="36"/>
      <c r="I39" s="36"/>
      <c r="J39" s="50">
        <f>F39+H39</f>
        <v>0</v>
      </c>
      <c r="K39" s="40"/>
      <c r="N39" s="64"/>
      <c r="S39" s="36"/>
      <c r="T39" s="36"/>
      <c r="U39" s="50"/>
    </row>
    <row r="40" spans="1:21" s="37" customFormat="1" ht="12.75">
      <c r="A40" s="36"/>
      <c r="F40" s="36"/>
      <c r="G40" s="36"/>
      <c r="H40" s="36"/>
      <c r="I40" s="36"/>
      <c r="J40" s="50">
        <f>F40+H40</f>
        <v>0</v>
      </c>
      <c r="K40" s="40"/>
      <c r="N40" s="64"/>
      <c r="S40" s="36"/>
      <c r="T40" s="36"/>
      <c r="U40" s="50"/>
    </row>
    <row r="41" spans="1:21" s="37" customFormat="1" ht="12.75">
      <c r="A41" s="36"/>
      <c r="F41" s="36"/>
      <c r="G41" s="36"/>
      <c r="H41" s="36"/>
      <c r="I41" s="36"/>
      <c r="J41" s="50">
        <f>F41+H41</f>
        <v>0</v>
      </c>
      <c r="K41" s="40"/>
      <c r="N41" s="64"/>
      <c r="S41" s="36"/>
      <c r="T41" s="36"/>
      <c r="U41" s="50"/>
    </row>
    <row r="42" spans="1:21" s="37" customFormat="1" ht="12.75">
      <c r="A42" s="36"/>
      <c r="F42" s="36"/>
      <c r="G42" s="36"/>
      <c r="H42" s="36"/>
      <c r="I42" s="36"/>
      <c r="J42" s="50">
        <f>F42+H42</f>
        <v>0</v>
      </c>
      <c r="K42" s="40"/>
      <c r="N42" s="64"/>
      <c r="S42" s="36"/>
      <c r="T42" s="36"/>
      <c r="U42" s="50"/>
    </row>
    <row r="43" spans="1:21" s="37" customFormat="1" ht="12.75">
      <c r="A43" s="36"/>
      <c r="F43" s="36"/>
      <c r="G43" s="36"/>
      <c r="H43" s="36"/>
      <c r="I43" s="36"/>
      <c r="J43" s="50">
        <f>F43+H43</f>
        <v>0</v>
      </c>
      <c r="K43" s="40"/>
      <c r="N43" s="64"/>
      <c r="S43" s="36"/>
      <c r="T43" s="36"/>
      <c r="U43" s="50"/>
    </row>
    <row r="44" spans="1:21" s="37" customFormat="1" ht="12.75">
      <c r="A44" s="36"/>
      <c r="F44" s="36"/>
      <c r="G44" s="36"/>
      <c r="H44" s="36"/>
      <c r="I44" s="36"/>
      <c r="J44" s="50">
        <f>F44+H44</f>
        <v>0</v>
      </c>
      <c r="K44" s="40"/>
      <c r="N44" s="64"/>
      <c r="S44" s="36"/>
      <c r="T44" s="36"/>
      <c r="U44" s="50"/>
    </row>
    <row r="45" spans="1:21" s="37" customFormat="1" ht="12.75">
      <c r="A45" s="36"/>
      <c r="F45" s="36"/>
      <c r="G45" s="36"/>
      <c r="H45" s="36"/>
      <c r="I45" s="36"/>
      <c r="J45" s="50">
        <f>F45+H45</f>
        <v>0</v>
      </c>
      <c r="K45" s="40"/>
      <c r="N45" s="64"/>
      <c r="S45" s="36"/>
      <c r="T45" s="36"/>
      <c r="U45" s="50"/>
    </row>
    <row r="46" spans="1:21" s="37" customFormat="1" ht="12.75">
      <c r="A46" s="36"/>
      <c r="F46" s="36"/>
      <c r="G46" s="36"/>
      <c r="H46" s="36"/>
      <c r="I46" s="36"/>
      <c r="J46" s="50">
        <f>F46+H46</f>
        <v>0</v>
      </c>
      <c r="K46" s="40"/>
      <c r="N46" s="64"/>
      <c r="S46" s="36"/>
      <c r="T46" s="36"/>
      <c r="U46" s="50"/>
    </row>
    <row r="47" spans="1:21" s="37" customFormat="1" ht="12.75">
      <c r="A47" s="36"/>
      <c r="F47" s="36"/>
      <c r="G47" s="36"/>
      <c r="H47" s="36"/>
      <c r="I47" s="36"/>
      <c r="J47" s="50">
        <f>F47+H47</f>
        <v>0</v>
      </c>
      <c r="K47" s="40"/>
      <c r="N47" s="64"/>
      <c r="S47" s="36"/>
      <c r="T47" s="36"/>
      <c r="U47" s="50"/>
    </row>
    <row r="48" spans="1:21" s="37" customFormat="1" ht="12.75">
      <c r="A48" s="36"/>
      <c r="F48" s="36"/>
      <c r="G48" s="36"/>
      <c r="H48" s="36"/>
      <c r="I48" s="36"/>
      <c r="J48" s="50">
        <f>F48+H48</f>
        <v>0</v>
      </c>
      <c r="K48" s="40"/>
      <c r="N48" s="64"/>
      <c r="S48" s="36"/>
      <c r="T48" s="36"/>
      <c r="U48" s="50"/>
    </row>
    <row r="49" spans="1:21" s="37" customFormat="1" ht="12.75">
      <c r="A49" s="36"/>
      <c r="F49" s="36"/>
      <c r="G49" s="36"/>
      <c r="H49" s="36"/>
      <c r="I49" s="36"/>
      <c r="J49" s="50">
        <f>F49+H49</f>
        <v>0</v>
      </c>
      <c r="K49" s="40"/>
      <c r="N49" s="64"/>
      <c r="S49" s="36"/>
      <c r="T49" s="36"/>
      <c r="U49" s="50"/>
    </row>
    <row r="50" spans="1:21" s="37" customFormat="1" ht="12.75">
      <c r="A50" s="36"/>
      <c r="F50" s="36"/>
      <c r="G50" s="36"/>
      <c r="H50" s="36"/>
      <c r="I50" s="36"/>
      <c r="J50" s="50">
        <f>F50+H50</f>
        <v>0</v>
      </c>
      <c r="K50" s="40"/>
      <c r="N50" s="64"/>
      <c r="S50" s="36"/>
      <c r="T50" s="36"/>
      <c r="U50" s="50"/>
    </row>
    <row r="51" spans="1:21" s="37" customFormat="1" ht="12.75">
      <c r="A51" s="36"/>
      <c r="F51" s="36"/>
      <c r="G51" s="36"/>
      <c r="H51" s="36"/>
      <c r="I51" s="36"/>
      <c r="J51" s="50">
        <f>F51+H51</f>
        <v>0</v>
      </c>
      <c r="K51" s="40"/>
      <c r="N51" s="64"/>
      <c r="S51" s="36"/>
      <c r="T51" s="36"/>
      <c r="U51" s="50"/>
    </row>
    <row r="52" spans="1:21" s="37" customFormat="1" ht="12.75">
      <c r="A52" s="36"/>
      <c r="F52" s="36"/>
      <c r="G52" s="36"/>
      <c r="H52" s="36"/>
      <c r="I52" s="36"/>
      <c r="J52" s="50">
        <f>F52+H52</f>
        <v>0</v>
      </c>
      <c r="K52" s="40"/>
      <c r="N52" s="64"/>
      <c r="S52" s="36"/>
      <c r="T52" s="36"/>
      <c r="U52" s="50"/>
    </row>
    <row r="53" spans="1:21" s="37" customFormat="1" ht="12.75">
      <c r="A53" s="36"/>
      <c r="F53" s="36"/>
      <c r="G53" s="36"/>
      <c r="H53" s="36"/>
      <c r="I53" s="36"/>
      <c r="J53" s="50">
        <f>F53+H53</f>
        <v>0</v>
      </c>
      <c r="K53" s="40"/>
      <c r="N53" s="64"/>
      <c r="S53" s="36"/>
      <c r="T53" s="36"/>
      <c r="U53" s="50"/>
    </row>
    <row r="54" spans="1:21" s="37" customFormat="1" ht="12.75">
      <c r="A54" s="36"/>
      <c r="F54" s="36"/>
      <c r="G54" s="36"/>
      <c r="H54" s="36"/>
      <c r="I54" s="36"/>
      <c r="J54" s="50">
        <f>F54+H54</f>
        <v>0</v>
      </c>
      <c r="K54" s="40"/>
      <c r="N54" s="64"/>
      <c r="S54" s="36"/>
      <c r="T54" s="36"/>
      <c r="U54" s="50"/>
    </row>
    <row r="55" spans="1:21" s="37" customFormat="1" ht="12.75">
      <c r="A55" s="36"/>
      <c r="F55" s="36"/>
      <c r="G55" s="36"/>
      <c r="H55" s="36"/>
      <c r="I55" s="36"/>
      <c r="J55" s="50">
        <f>F55+H55</f>
        <v>0</v>
      </c>
      <c r="K55" s="40"/>
      <c r="N55" s="64"/>
      <c r="S55" s="36"/>
      <c r="T55" s="36"/>
      <c r="U55" s="50"/>
    </row>
    <row r="56" spans="1:21" s="37" customFormat="1" ht="12.75">
      <c r="A56" s="36"/>
      <c r="F56" s="36"/>
      <c r="G56" s="36"/>
      <c r="H56" s="36"/>
      <c r="I56" s="36"/>
      <c r="J56" s="50">
        <f>F56+H56</f>
        <v>0</v>
      </c>
      <c r="K56" s="40"/>
      <c r="N56" s="64"/>
      <c r="S56" s="36"/>
      <c r="T56" s="36"/>
      <c r="U56" s="50"/>
    </row>
    <row r="57" spans="1:21" s="37" customFormat="1" ht="12.75">
      <c r="A57" s="36"/>
      <c r="F57" s="36"/>
      <c r="G57" s="36"/>
      <c r="H57" s="36"/>
      <c r="I57" s="36"/>
      <c r="J57" s="50">
        <f>F57+H57</f>
        <v>0</v>
      </c>
      <c r="K57" s="40"/>
      <c r="N57" s="64"/>
      <c r="S57" s="36"/>
      <c r="T57" s="36"/>
      <c r="U57" s="50"/>
    </row>
    <row r="58" spans="1:21" s="37" customFormat="1" ht="12.75">
      <c r="A58" s="36"/>
      <c r="F58" s="36"/>
      <c r="G58" s="36"/>
      <c r="H58" s="36"/>
      <c r="I58" s="36"/>
      <c r="J58" s="50">
        <f>F58+H58</f>
        <v>0</v>
      </c>
      <c r="K58" s="40"/>
      <c r="N58" s="64"/>
      <c r="S58" s="36"/>
      <c r="T58" s="36"/>
      <c r="U58" s="50"/>
    </row>
    <row r="59" spans="1:21" s="37" customFormat="1" ht="12.75">
      <c r="A59" s="36"/>
      <c r="F59" s="36"/>
      <c r="G59" s="36"/>
      <c r="H59" s="36"/>
      <c r="I59" s="36"/>
      <c r="J59" s="50">
        <f>F59+H59</f>
        <v>0</v>
      </c>
      <c r="K59" s="40"/>
      <c r="N59" s="64"/>
      <c r="S59" s="36"/>
      <c r="T59" s="36"/>
      <c r="U59" s="50"/>
    </row>
    <row r="60" spans="1:21" s="37" customFormat="1" ht="12.75">
      <c r="A60" s="36"/>
      <c r="F60" s="36"/>
      <c r="G60" s="36"/>
      <c r="H60" s="36"/>
      <c r="I60" s="36"/>
      <c r="J60" s="50">
        <f>F60+H60</f>
        <v>0</v>
      </c>
      <c r="K60" s="40"/>
      <c r="N60" s="64"/>
      <c r="S60" s="36"/>
      <c r="T60" s="36"/>
      <c r="U60" s="50"/>
    </row>
    <row r="61" spans="1:21" s="37" customFormat="1" ht="12.75">
      <c r="A61" s="36"/>
      <c r="F61" s="36"/>
      <c r="G61" s="36"/>
      <c r="H61" s="36"/>
      <c r="I61" s="36"/>
      <c r="J61" s="50">
        <f>F61+H61</f>
        <v>0</v>
      </c>
      <c r="K61" s="40"/>
      <c r="N61" s="64"/>
      <c r="S61" s="36"/>
      <c r="T61" s="36"/>
      <c r="U61" s="50"/>
    </row>
    <row r="62" spans="1:21" s="37" customFormat="1" ht="12.75">
      <c r="A62" s="36"/>
      <c r="F62" s="36"/>
      <c r="G62" s="36"/>
      <c r="H62" s="36"/>
      <c r="I62" s="36"/>
      <c r="J62" s="50">
        <f>F62+H62</f>
        <v>0</v>
      </c>
      <c r="K62" s="40"/>
      <c r="N62" s="64"/>
      <c r="S62" s="36"/>
      <c r="T62" s="36"/>
      <c r="U62" s="50"/>
    </row>
    <row r="63" spans="1:21" s="37" customFormat="1" ht="12.75">
      <c r="A63" s="36"/>
      <c r="F63" s="36"/>
      <c r="G63" s="36"/>
      <c r="H63" s="36"/>
      <c r="I63" s="36"/>
      <c r="J63" s="50">
        <f>F63+H63</f>
        <v>0</v>
      </c>
      <c r="K63" s="40"/>
      <c r="N63" s="64"/>
      <c r="S63" s="36"/>
      <c r="T63" s="36"/>
      <c r="U63" s="50"/>
    </row>
    <row r="64" spans="1:21" s="37" customFormat="1" ht="12.75">
      <c r="A64" s="36"/>
      <c r="F64" s="36"/>
      <c r="G64" s="36"/>
      <c r="H64" s="36"/>
      <c r="I64" s="36"/>
      <c r="J64" s="50">
        <f>F64+H64</f>
        <v>0</v>
      </c>
      <c r="K64" s="40"/>
      <c r="N64" s="64"/>
      <c r="S64" s="36"/>
      <c r="T64" s="36"/>
      <c r="U64" s="50"/>
    </row>
    <row r="65" spans="1:21" s="37" customFormat="1" ht="12.75">
      <c r="A65" s="36"/>
      <c r="F65" s="36"/>
      <c r="G65" s="36"/>
      <c r="H65" s="36"/>
      <c r="I65" s="36"/>
      <c r="J65" s="50">
        <f>F65+H65</f>
        <v>0</v>
      </c>
      <c r="K65" s="40"/>
      <c r="N65" s="64"/>
      <c r="S65" s="36"/>
      <c r="T65" s="36"/>
      <c r="U65" s="50"/>
    </row>
    <row r="66" spans="1:21" s="37" customFormat="1" ht="12.75">
      <c r="A66" s="36"/>
      <c r="F66" s="36"/>
      <c r="G66" s="36"/>
      <c r="H66" s="36"/>
      <c r="I66" s="36"/>
      <c r="J66" s="50">
        <f>F66+H66</f>
        <v>0</v>
      </c>
      <c r="K66" s="40"/>
      <c r="N66" s="64"/>
      <c r="S66" s="36"/>
      <c r="T66" s="36"/>
      <c r="U66" s="50"/>
    </row>
    <row r="67" spans="1:21" s="37" customFormat="1" ht="12.75">
      <c r="A67" s="36"/>
      <c r="F67" s="36"/>
      <c r="G67" s="36"/>
      <c r="H67" s="36"/>
      <c r="I67" s="36"/>
      <c r="J67" s="50">
        <f>F67+H67</f>
        <v>0</v>
      </c>
      <c r="K67" s="40"/>
      <c r="N67" s="64"/>
      <c r="S67" s="36"/>
      <c r="T67" s="36"/>
      <c r="U67" s="50"/>
    </row>
    <row r="68" spans="1:21" s="37" customFormat="1" ht="12.75">
      <c r="A68" s="36"/>
      <c r="F68" s="36"/>
      <c r="G68" s="36"/>
      <c r="H68" s="36"/>
      <c r="I68" s="36"/>
      <c r="J68" s="50">
        <f>F68+H68</f>
        <v>0</v>
      </c>
      <c r="K68" s="40"/>
      <c r="N68" s="64"/>
      <c r="S68" s="36"/>
      <c r="T68" s="36"/>
      <c r="U68" s="50"/>
    </row>
    <row r="69" spans="1:21" s="37" customFormat="1" ht="12.75">
      <c r="A69" s="36"/>
      <c r="F69" s="36"/>
      <c r="G69" s="36"/>
      <c r="H69" s="36"/>
      <c r="I69" s="36"/>
      <c r="J69" s="50">
        <f>F69+H69</f>
        <v>0</v>
      </c>
      <c r="K69" s="40"/>
      <c r="N69" s="64"/>
      <c r="S69" s="36"/>
      <c r="T69" s="36"/>
      <c r="U69" s="50"/>
    </row>
    <row r="70" spans="1:21" s="37" customFormat="1" ht="12.75">
      <c r="A70" s="36"/>
      <c r="F70" s="36"/>
      <c r="G70" s="36"/>
      <c r="H70" s="36"/>
      <c r="I70" s="36"/>
      <c r="J70" s="50">
        <f>F70+H70</f>
        <v>0</v>
      </c>
      <c r="K70" s="40"/>
      <c r="N70" s="64"/>
      <c r="S70" s="36"/>
      <c r="T70" s="36"/>
      <c r="U70" s="50"/>
    </row>
    <row r="71" spans="1:21" s="37" customFormat="1" ht="12.75">
      <c r="A71" s="36"/>
      <c r="F71" s="36"/>
      <c r="G71" s="36"/>
      <c r="H71" s="36"/>
      <c r="I71" s="36"/>
      <c r="J71" s="36"/>
      <c r="K71" s="75"/>
      <c r="N71" s="64"/>
      <c r="S71" s="36"/>
      <c r="T71" s="36"/>
      <c r="U71" s="36"/>
    </row>
    <row r="72" spans="1:21" s="37" customFormat="1" ht="12.75">
      <c r="A72" s="36"/>
      <c r="F72" s="36"/>
      <c r="G72" s="36"/>
      <c r="H72" s="36"/>
      <c r="I72" s="36"/>
      <c r="J72" s="36"/>
      <c r="K72" s="75"/>
      <c r="N72" s="64"/>
      <c r="S72" s="36"/>
      <c r="T72" s="36"/>
      <c r="U72" s="36"/>
    </row>
    <row r="73" spans="1:21" s="37" customFormat="1" ht="12.75">
      <c r="A73" s="36"/>
      <c r="F73" s="36"/>
      <c r="G73" s="36"/>
      <c r="H73" s="36"/>
      <c r="I73" s="36"/>
      <c r="J73" s="36"/>
      <c r="K73" s="75"/>
      <c r="N73" s="64"/>
      <c r="S73" s="36"/>
      <c r="T73" s="36"/>
      <c r="U73" s="36"/>
    </row>
    <row r="74" spans="1:21" s="37" customFormat="1" ht="12.75">
      <c r="A74" s="36"/>
      <c r="F74" s="36"/>
      <c r="G74" s="36"/>
      <c r="H74" s="36"/>
      <c r="I74" s="36"/>
      <c r="J74" s="36"/>
      <c r="K74" s="75"/>
      <c r="N74" s="64"/>
      <c r="S74" s="36"/>
      <c r="T74" s="36"/>
      <c r="U74" s="36"/>
    </row>
    <row r="75" spans="1:21" s="37" customFormat="1" ht="12.75">
      <c r="A75" s="36"/>
      <c r="F75" s="36"/>
      <c r="G75" s="36"/>
      <c r="H75" s="36"/>
      <c r="I75" s="36"/>
      <c r="J75" s="36"/>
      <c r="K75" s="75"/>
      <c r="N75" s="64"/>
      <c r="S75" s="36"/>
      <c r="T75" s="36"/>
      <c r="U75" s="36"/>
    </row>
    <row r="76" spans="1:21" s="37" customFormat="1" ht="12.75">
      <c r="A76" s="36"/>
      <c r="F76" s="36"/>
      <c r="G76" s="36"/>
      <c r="H76" s="36"/>
      <c r="I76" s="36"/>
      <c r="J76" s="36"/>
      <c r="K76" s="75"/>
      <c r="N76" s="64"/>
      <c r="S76" s="36"/>
      <c r="T76" s="36"/>
      <c r="U76" s="36"/>
    </row>
    <row r="77" spans="1:21" s="37" customFormat="1" ht="12.75">
      <c r="A77" s="36"/>
      <c r="F77" s="36"/>
      <c r="G77" s="36"/>
      <c r="H77" s="36"/>
      <c r="I77" s="36"/>
      <c r="J77" s="36"/>
      <c r="K77" s="75"/>
      <c r="N77" s="64"/>
      <c r="S77" s="36"/>
      <c r="T77" s="36"/>
      <c r="U77" s="36"/>
    </row>
    <row r="78" spans="1:21" s="37" customFormat="1" ht="12.75">
      <c r="A78" s="36"/>
      <c r="F78" s="36"/>
      <c r="G78" s="36"/>
      <c r="H78" s="36"/>
      <c r="I78" s="36"/>
      <c r="J78" s="36"/>
      <c r="K78" s="75"/>
      <c r="N78" s="64"/>
      <c r="S78" s="36"/>
      <c r="T78" s="36"/>
      <c r="U78" s="36"/>
    </row>
    <row r="79" spans="1:21" s="37" customFormat="1" ht="12.75">
      <c r="A79" s="36"/>
      <c r="F79" s="36"/>
      <c r="G79" s="36"/>
      <c r="H79" s="36"/>
      <c r="I79" s="36"/>
      <c r="J79" s="36"/>
      <c r="K79" s="75"/>
      <c r="N79" s="64"/>
      <c r="S79" s="36"/>
      <c r="T79" s="36"/>
      <c r="U79" s="36"/>
    </row>
    <row r="80" spans="1:21" s="37" customFormat="1" ht="12.75">
      <c r="A80" s="36"/>
      <c r="F80" s="36"/>
      <c r="G80" s="36"/>
      <c r="H80" s="36"/>
      <c r="I80" s="36"/>
      <c r="J80" s="36"/>
      <c r="K80" s="75"/>
      <c r="N80" s="64"/>
      <c r="S80" s="36"/>
      <c r="T80" s="36"/>
      <c r="U80" s="36"/>
    </row>
    <row r="81" spans="1:21" s="37" customFormat="1" ht="12.75">
      <c r="A81" s="36"/>
      <c r="F81" s="36"/>
      <c r="G81" s="36"/>
      <c r="H81" s="36"/>
      <c r="I81" s="36"/>
      <c r="J81" s="36"/>
      <c r="K81" s="75"/>
      <c r="N81" s="64"/>
      <c r="S81" s="36"/>
      <c r="T81" s="36"/>
      <c r="U81" s="36"/>
    </row>
    <row r="82" spans="1:21" s="37" customFormat="1" ht="12.75">
      <c r="A82" s="36"/>
      <c r="F82" s="36"/>
      <c r="G82" s="36"/>
      <c r="H82" s="36"/>
      <c r="I82" s="36"/>
      <c r="J82" s="36"/>
      <c r="K82" s="75"/>
      <c r="N82" s="64"/>
      <c r="S82" s="36"/>
      <c r="T82" s="36"/>
      <c r="U82" s="36"/>
    </row>
    <row r="83" spans="1:21" s="37" customFormat="1" ht="12.75">
      <c r="A83" s="36"/>
      <c r="F83" s="36"/>
      <c r="G83" s="36"/>
      <c r="H83" s="36"/>
      <c r="I83" s="36"/>
      <c r="J83" s="36"/>
      <c r="K83" s="75"/>
      <c r="N83" s="64"/>
      <c r="S83" s="36"/>
      <c r="T83" s="36"/>
      <c r="U83" s="36"/>
    </row>
    <row r="84" spans="1:21" s="37" customFormat="1" ht="12.75">
      <c r="A84" s="36"/>
      <c r="F84" s="36"/>
      <c r="G84" s="36"/>
      <c r="H84" s="36"/>
      <c r="I84" s="36"/>
      <c r="J84" s="36"/>
      <c r="K84" s="75"/>
      <c r="N84" s="64"/>
      <c r="S84" s="36"/>
      <c r="T84" s="36"/>
      <c r="U84" s="36"/>
    </row>
    <row r="85" spans="1:21" s="37" customFormat="1" ht="12.75">
      <c r="A85" s="36"/>
      <c r="F85" s="36"/>
      <c r="G85" s="36"/>
      <c r="H85" s="36"/>
      <c r="I85" s="36"/>
      <c r="J85" s="36"/>
      <c r="K85" s="75"/>
      <c r="N85" s="64"/>
      <c r="S85" s="36"/>
      <c r="T85" s="36"/>
      <c r="U85" s="36"/>
    </row>
    <row r="86" spans="1:21" s="37" customFormat="1" ht="12.75">
      <c r="A86" s="36"/>
      <c r="F86" s="36"/>
      <c r="G86" s="36"/>
      <c r="H86" s="36"/>
      <c r="I86" s="36"/>
      <c r="J86" s="36"/>
      <c r="K86" s="75"/>
      <c r="N86" s="64"/>
      <c r="S86" s="36"/>
      <c r="T86" s="36"/>
      <c r="U86" s="36"/>
    </row>
    <row r="87" spans="1:21" s="37" customFormat="1" ht="12.75">
      <c r="A87" s="36"/>
      <c r="F87" s="36"/>
      <c r="G87" s="36"/>
      <c r="H87" s="36"/>
      <c r="I87" s="36"/>
      <c r="J87" s="36"/>
      <c r="K87" s="75"/>
      <c r="N87" s="64"/>
      <c r="S87" s="36"/>
      <c r="T87" s="36"/>
      <c r="U87" s="36"/>
    </row>
    <row r="88" spans="1:21" s="37" customFormat="1" ht="12.75">
      <c r="A88" s="36"/>
      <c r="F88" s="36"/>
      <c r="G88" s="36"/>
      <c r="H88" s="36"/>
      <c r="I88" s="36"/>
      <c r="J88" s="36"/>
      <c r="K88" s="75"/>
      <c r="N88" s="64"/>
      <c r="S88" s="36"/>
      <c r="T88" s="36"/>
      <c r="U88" s="36"/>
    </row>
    <row r="89" spans="1:21" s="37" customFormat="1" ht="12.75">
      <c r="A89" s="36"/>
      <c r="F89" s="36"/>
      <c r="G89" s="36"/>
      <c r="H89" s="36"/>
      <c r="I89" s="36"/>
      <c r="J89" s="36"/>
      <c r="K89" s="75"/>
      <c r="N89" s="64"/>
      <c r="S89" s="36"/>
      <c r="T89" s="36"/>
      <c r="U89" s="36"/>
    </row>
    <row r="90" spans="1:21" s="37" customFormat="1" ht="12.75">
      <c r="A90" s="36"/>
      <c r="F90" s="36"/>
      <c r="G90" s="36"/>
      <c r="H90" s="36"/>
      <c r="I90" s="36"/>
      <c r="J90" s="36"/>
      <c r="K90" s="75"/>
      <c r="N90" s="64"/>
      <c r="S90" s="36"/>
      <c r="T90" s="36"/>
      <c r="U90" s="36"/>
    </row>
    <row r="91" spans="1:21" s="37" customFormat="1" ht="12.75">
      <c r="A91" s="36"/>
      <c r="F91" s="36"/>
      <c r="G91" s="36"/>
      <c r="H91" s="36"/>
      <c r="I91" s="36"/>
      <c r="J91" s="36"/>
      <c r="K91" s="75"/>
      <c r="N91" s="64"/>
      <c r="S91" s="36"/>
      <c r="T91" s="36"/>
      <c r="U91" s="36"/>
    </row>
    <row r="92" spans="1:21" s="37" customFormat="1" ht="12.75">
      <c r="A92" s="36"/>
      <c r="F92" s="36"/>
      <c r="G92" s="36"/>
      <c r="H92" s="36"/>
      <c r="I92" s="36"/>
      <c r="J92" s="36"/>
      <c r="K92" s="75"/>
      <c r="N92" s="64"/>
      <c r="S92" s="36"/>
      <c r="T92" s="36"/>
      <c r="U92" s="36"/>
    </row>
    <row r="93" spans="1:21" s="37" customFormat="1" ht="12.75">
      <c r="A93" s="36"/>
      <c r="F93" s="36"/>
      <c r="G93" s="36"/>
      <c r="H93" s="36"/>
      <c r="I93" s="36"/>
      <c r="J93" s="36"/>
      <c r="K93" s="75"/>
      <c r="N93" s="64"/>
      <c r="S93" s="36"/>
      <c r="T93" s="36"/>
      <c r="U93" s="36"/>
    </row>
    <row r="94" spans="1:21" s="37" customFormat="1" ht="12.75">
      <c r="A94" s="36"/>
      <c r="F94" s="36"/>
      <c r="G94" s="36"/>
      <c r="H94" s="36"/>
      <c r="I94" s="36"/>
      <c r="J94" s="36"/>
      <c r="K94" s="75"/>
      <c r="N94" s="64"/>
      <c r="S94" s="36"/>
      <c r="T94" s="36"/>
      <c r="U94" s="36"/>
    </row>
    <row r="95" spans="1:21" s="37" customFormat="1" ht="12.75">
      <c r="A95" s="36"/>
      <c r="F95" s="36"/>
      <c r="G95" s="36"/>
      <c r="H95" s="36"/>
      <c r="I95" s="36"/>
      <c r="J95" s="36"/>
      <c r="K95" s="75"/>
      <c r="N95" s="64"/>
      <c r="S95" s="36"/>
      <c r="T95" s="36"/>
      <c r="U95" s="36"/>
    </row>
    <row r="96" spans="1:21" s="37" customFormat="1" ht="12.75">
      <c r="A96" s="36"/>
      <c r="F96" s="36"/>
      <c r="G96" s="36"/>
      <c r="H96" s="36"/>
      <c r="I96" s="36"/>
      <c r="J96" s="36"/>
      <c r="K96" s="75"/>
      <c r="N96" s="64"/>
      <c r="S96" s="36"/>
      <c r="T96" s="36"/>
      <c r="U96" s="36"/>
    </row>
    <row r="97" spans="1:21" s="37" customFormat="1" ht="12.75">
      <c r="A97" s="36"/>
      <c r="F97" s="36"/>
      <c r="G97" s="36"/>
      <c r="H97" s="36"/>
      <c r="I97" s="36"/>
      <c r="J97" s="36"/>
      <c r="K97" s="75"/>
      <c r="N97" s="64"/>
      <c r="S97" s="36"/>
      <c r="T97" s="36"/>
      <c r="U97" s="36"/>
    </row>
    <row r="98" spans="1:21" s="37" customFormat="1" ht="12.75">
      <c r="A98" s="36"/>
      <c r="F98" s="36"/>
      <c r="G98" s="36"/>
      <c r="H98" s="36"/>
      <c r="I98" s="36"/>
      <c r="J98" s="36"/>
      <c r="K98" s="75"/>
      <c r="N98" s="64"/>
      <c r="S98" s="36"/>
      <c r="T98" s="36"/>
      <c r="U98" s="36"/>
    </row>
    <row r="99" spans="1:21" s="37" customFormat="1" ht="12.75">
      <c r="A99" s="36"/>
      <c r="F99" s="36"/>
      <c r="G99" s="36"/>
      <c r="H99" s="36"/>
      <c r="I99" s="36"/>
      <c r="J99" s="36"/>
      <c r="K99" s="75"/>
      <c r="N99" s="64"/>
      <c r="S99" s="36"/>
      <c r="T99" s="36"/>
      <c r="U99" s="36"/>
    </row>
    <row r="100" spans="1:21" s="37" customFormat="1" ht="12.75">
      <c r="A100" s="36"/>
      <c r="F100" s="36"/>
      <c r="G100" s="36"/>
      <c r="H100" s="36"/>
      <c r="I100" s="36"/>
      <c r="J100" s="36"/>
      <c r="K100" s="75"/>
      <c r="N100" s="64"/>
      <c r="S100" s="36"/>
      <c r="T100" s="36"/>
      <c r="U100" s="36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6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0"/>
  <sheetViews>
    <sheetView tabSelected="1" workbookViewId="0" topLeftCell="A1">
      <selection activeCell="F27" sqref="F27"/>
    </sheetView>
  </sheetViews>
  <sheetFormatPr defaultColWidth="11.421875" defaultRowHeight="12.75"/>
  <cols>
    <col min="1" max="1" width="5.57421875" style="10" customWidth="1"/>
    <col min="2" max="2" width="21.28125" style="1" customWidth="1"/>
    <col min="3" max="3" width="28.8515625" style="1" customWidth="1"/>
    <col min="4" max="4" width="10.28125" style="1" customWidth="1"/>
    <col min="5" max="5" width="10.7109375" style="1" customWidth="1"/>
    <col min="6" max="6" width="8.57421875" style="10" customWidth="1"/>
    <col min="7" max="7" width="5.00390625" style="10" customWidth="1"/>
    <col min="8" max="8" width="8.57421875" style="10" customWidth="1"/>
    <col min="9" max="9" width="5.00390625" style="10" customWidth="1"/>
    <col min="10" max="10" width="8.140625" style="10" customWidth="1"/>
    <col min="11" max="11" width="3.28125" style="69" customWidth="1"/>
    <col min="12" max="12" width="6.00390625" style="1" customWidth="1"/>
    <col min="13" max="13" width="5.8515625" style="1" customWidth="1"/>
    <col min="14" max="14" width="17.8515625" style="70" customWidth="1"/>
    <col min="15" max="18" width="22.140625" style="1" customWidth="1"/>
    <col min="19" max="20" width="7.140625" style="10" customWidth="1"/>
    <col min="21" max="21" width="8.57421875" style="10" customWidth="1"/>
    <col min="22" max="16384" width="10.7109375" style="1" customWidth="1"/>
  </cols>
  <sheetData>
    <row r="1" spans="1:21" s="65" customFormat="1" ht="30" customHeight="1">
      <c r="A1" s="11" t="s">
        <v>229</v>
      </c>
      <c r="B1" s="12"/>
      <c r="C1" s="13" t="s">
        <v>261</v>
      </c>
      <c r="D1" s="14"/>
      <c r="E1" s="14"/>
      <c r="F1" s="15" t="s">
        <v>246</v>
      </c>
      <c r="G1" s="14"/>
      <c r="H1" s="14"/>
      <c r="I1" s="16"/>
      <c r="J1" s="17"/>
      <c r="K1" s="76"/>
      <c r="L1" s="13" t="s">
        <v>261</v>
      </c>
      <c r="M1" s="14"/>
      <c r="N1" s="12"/>
      <c r="O1" s="13"/>
      <c r="P1" s="12"/>
      <c r="Q1" s="12"/>
      <c r="R1" s="12"/>
      <c r="S1" s="14"/>
      <c r="T1" s="14"/>
      <c r="U1" s="14"/>
    </row>
    <row r="2" spans="1:21" s="65" customFormat="1" ht="19.5" customHeight="1">
      <c r="A2" s="21" t="s">
        <v>30</v>
      </c>
      <c r="B2" s="22"/>
      <c r="C2" s="22"/>
      <c r="D2" s="16"/>
      <c r="E2" s="16"/>
      <c r="F2" s="25" t="s">
        <v>33</v>
      </c>
      <c r="G2" s="25"/>
      <c r="H2" s="25"/>
      <c r="I2" s="25"/>
      <c r="J2" s="25"/>
      <c r="K2" s="77"/>
      <c r="L2" s="27" t="s">
        <v>35</v>
      </c>
      <c r="M2" s="16"/>
      <c r="N2" s="22"/>
      <c r="O2" s="22"/>
      <c r="P2" s="22"/>
      <c r="Q2" s="22"/>
      <c r="R2" s="22"/>
      <c r="S2" s="16"/>
      <c r="T2" s="16"/>
      <c r="U2" s="16"/>
    </row>
    <row r="3" spans="1:21" s="66" customFormat="1" ht="31.5" customHeight="1">
      <c r="A3" s="29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3" t="s">
        <v>45</v>
      </c>
      <c r="G3" s="34" t="s">
        <v>46</v>
      </c>
      <c r="H3" s="33" t="s">
        <v>47</v>
      </c>
      <c r="I3" s="34" t="s">
        <v>46</v>
      </c>
      <c r="J3" s="49" t="s">
        <v>48</v>
      </c>
      <c r="K3" s="78"/>
      <c r="L3" s="29" t="s">
        <v>49</v>
      </c>
      <c r="M3" s="29" t="s">
        <v>4</v>
      </c>
      <c r="N3" s="29" t="s">
        <v>36</v>
      </c>
      <c r="O3" s="29" t="s">
        <v>50</v>
      </c>
      <c r="P3" s="29" t="s">
        <v>51</v>
      </c>
      <c r="Q3" s="29" t="s">
        <v>52</v>
      </c>
      <c r="R3" s="29" t="s">
        <v>53</v>
      </c>
      <c r="S3" s="30" t="s">
        <v>54</v>
      </c>
      <c r="T3" s="30" t="s">
        <v>55</v>
      </c>
      <c r="U3" s="74" t="s">
        <v>56</v>
      </c>
    </row>
    <row r="4" spans="1:21" s="37" customFormat="1" ht="12.75">
      <c r="A4" s="36">
        <v>10</v>
      </c>
      <c r="B4" s="37" t="s">
        <v>211</v>
      </c>
      <c r="C4" s="37" t="s">
        <v>262</v>
      </c>
      <c r="D4" s="37">
        <v>2005</v>
      </c>
      <c r="E4" s="37">
        <v>96669670</v>
      </c>
      <c r="F4" s="36">
        <v>223</v>
      </c>
      <c r="G4" s="36"/>
      <c r="H4" s="36">
        <f>81+81+74</f>
        <v>236</v>
      </c>
      <c r="I4" s="36"/>
      <c r="J4" s="50">
        <f>F4+H4</f>
        <v>459</v>
      </c>
      <c r="K4" s="40"/>
      <c r="N4" s="64"/>
      <c r="S4" s="36"/>
      <c r="T4" s="36"/>
      <c r="U4" s="50">
        <f>S4+T4</f>
        <v>0</v>
      </c>
    </row>
    <row r="5" spans="1:21" s="37" customFormat="1" ht="12.75">
      <c r="A5" s="36">
        <v>8</v>
      </c>
      <c r="B5" s="37" t="s">
        <v>78</v>
      </c>
      <c r="C5" s="37" t="s">
        <v>263</v>
      </c>
      <c r="D5" s="37">
        <v>2004</v>
      </c>
      <c r="E5" s="37">
        <v>66736410</v>
      </c>
      <c r="F5" s="36">
        <f>91+88+85</f>
        <v>264</v>
      </c>
      <c r="G5" s="36"/>
      <c r="H5" s="36"/>
      <c r="I5" s="36"/>
      <c r="J5" s="50">
        <f>F5+H5</f>
        <v>264</v>
      </c>
      <c r="K5" s="40"/>
      <c r="N5" s="64"/>
      <c r="S5" s="36"/>
      <c r="T5" s="36"/>
      <c r="U5" s="50">
        <f>S5+T5</f>
        <v>0</v>
      </c>
    </row>
    <row r="6" spans="1:21" s="37" customFormat="1" ht="12.75">
      <c r="A6" s="36">
        <v>10</v>
      </c>
      <c r="B6" s="37" t="s">
        <v>211</v>
      </c>
      <c r="C6" s="37" t="s">
        <v>264</v>
      </c>
      <c r="D6" s="37">
        <v>2004</v>
      </c>
      <c r="E6" s="37">
        <v>96671011</v>
      </c>
      <c r="F6" s="36">
        <v>200</v>
      </c>
      <c r="G6" s="36"/>
      <c r="H6" s="36"/>
      <c r="I6" s="36"/>
      <c r="J6" s="50">
        <f>F6+H6</f>
        <v>200</v>
      </c>
      <c r="K6" s="40"/>
      <c r="N6" s="64"/>
      <c r="S6" s="36"/>
      <c r="T6" s="36"/>
      <c r="U6" s="50">
        <f>S6+T6</f>
        <v>0</v>
      </c>
    </row>
    <row r="7" spans="1:21" s="37" customFormat="1" ht="12.75">
      <c r="A7" s="36"/>
      <c r="F7" s="36"/>
      <c r="G7" s="36"/>
      <c r="H7" s="36"/>
      <c r="I7" s="36"/>
      <c r="J7" s="50">
        <f>F7+H7</f>
        <v>0</v>
      </c>
      <c r="K7" s="40"/>
      <c r="N7" s="64"/>
      <c r="S7" s="36"/>
      <c r="T7" s="36"/>
      <c r="U7" s="50">
        <f>S7+T7</f>
        <v>0</v>
      </c>
    </row>
    <row r="8" spans="1:21" s="37" customFormat="1" ht="12.75">
      <c r="A8" s="36"/>
      <c r="F8" s="36"/>
      <c r="G8" s="36"/>
      <c r="H8" s="36"/>
      <c r="I8" s="36"/>
      <c r="J8" s="50">
        <f>F8+H8</f>
        <v>0</v>
      </c>
      <c r="K8" s="40"/>
      <c r="N8" s="64"/>
      <c r="S8" s="36"/>
      <c r="T8" s="36"/>
      <c r="U8" s="50">
        <f>S8+T8</f>
        <v>0</v>
      </c>
    </row>
    <row r="9" spans="1:21" s="37" customFormat="1" ht="12.75">
      <c r="A9" s="36"/>
      <c r="F9" s="36"/>
      <c r="G9" s="36"/>
      <c r="H9" s="36"/>
      <c r="I9" s="36"/>
      <c r="J9" s="50">
        <f>F9+H9</f>
        <v>0</v>
      </c>
      <c r="K9" s="40"/>
      <c r="N9" s="64"/>
      <c r="S9" s="36"/>
      <c r="T9" s="36"/>
      <c r="U9" s="50">
        <f>S9+T9</f>
        <v>0</v>
      </c>
    </row>
    <row r="10" spans="1:21" s="37" customFormat="1" ht="12.75">
      <c r="A10" s="36"/>
      <c r="F10" s="36"/>
      <c r="G10" s="36"/>
      <c r="H10" s="36"/>
      <c r="I10" s="36"/>
      <c r="J10" s="50">
        <f>F10+H10</f>
        <v>0</v>
      </c>
      <c r="K10" s="40"/>
      <c r="N10" s="64"/>
      <c r="S10" s="36"/>
      <c r="T10" s="36"/>
      <c r="U10" s="50">
        <f>S10+T10</f>
        <v>0</v>
      </c>
    </row>
    <row r="11" spans="1:21" s="37" customFormat="1" ht="12.75">
      <c r="A11" s="36"/>
      <c r="F11" s="36"/>
      <c r="G11" s="36"/>
      <c r="H11" s="36"/>
      <c r="I11" s="36"/>
      <c r="J11" s="50">
        <f>F11+H11</f>
        <v>0</v>
      </c>
      <c r="K11" s="40"/>
      <c r="N11" s="64"/>
      <c r="S11" s="36"/>
      <c r="T11" s="36"/>
      <c r="U11" s="50">
        <f>S11+T11</f>
        <v>0</v>
      </c>
    </row>
    <row r="12" spans="1:21" s="37" customFormat="1" ht="12.75">
      <c r="A12" s="36"/>
      <c r="F12" s="36"/>
      <c r="G12" s="36"/>
      <c r="H12" s="36"/>
      <c r="I12" s="36"/>
      <c r="J12" s="50">
        <f>F12+H12</f>
        <v>0</v>
      </c>
      <c r="K12" s="40"/>
      <c r="N12" s="64"/>
      <c r="S12" s="36"/>
      <c r="T12" s="36"/>
      <c r="U12" s="50">
        <f>S12+T12</f>
        <v>0</v>
      </c>
    </row>
    <row r="13" spans="1:21" s="37" customFormat="1" ht="12.75">
      <c r="A13" s="36"/>
      <c r="F13" s="36"/>
      <c r="G13" s="36"/>
      <c r="H13" s="36"/>
      <c r="I13" s="36"/>
      <c r="J13" s="50">
        <f>F13+H13</f>
        <v>0</v>
      </c>
      <c r="K13" s="40"/>
      <c r="N13" s="64"/>
      <c r="S13" s="36"/>
      <c r="T13" s="36"/>
      <c r="U13" s="50">
        <f>S13+T13</f>
        <v>0</v>
      </c>
    </row>
    <row r="14" spans="1:21" s="37" customFormat="1" ht="12.75">
      <c r="A14" s="36"/>
      <c r="F14" s="36"/>
      <c r="G14" s="36"/>
      <c r="H14" s="36"/>
      <c r="I14" s="36"/>
      <c r="J14" s="50">
        <f>F14+H14</f>
        <v>0</v>
      </c>
      <c r="K14" s="40"/>
      <c r="N14" s="64"/>
      <c r="S14" s="36"/>
      <c r="T14" s="36"/>
      <c r="U14" s="50">
        <f>S14+T14</f>
        <v>0</v>
      </c>
    </row>
    <row r="15" spans="1:21" s="37" customFormat="1" ht="12.75">
      <c r="A15" s="36"/>
      <c r="F15" s="36"/>
      <c r="G15" s="36"/>
      <c r="H15" s="36"/>
      <c r="I15" s="36"/>
      <c r="J15" s="50">
        <f>F15+H15</f>
        <v>0</v>
      </c>
      <c r="K15" s="40"/>
      <c r="N15" s="64"/>
      <c r="S15" s="36"/>
      <c r="T15" s="36"/>
      <c r="U15" s="50">
        <f>S15+T15</f>
        <v>0</v>
      </c>
    </row>
    <row r="16" spans="1:21" s="37" customFormat="1" ht="12.75">
      <c r="A16" s="36"/>
      <c r="F16" s="36"/>
      <c r="G16" s="36"/>
      <c r="H16" s="36"/>
      <c r="I16" s="36"/>
      <c r="J16" s="50">
        <f>F16+H16</f>
        <v>0</v>
      </c>
      <c r="K16" s="40"/>
      <c r="N16" s="64"/>
      <c r="S16" s="36"/>
      <c r="T16" s="36"/>
      <c r="U16" s="50">
        <f>S16+T16</f>
        <v>0</v>
      </c>
    </row>
    <row r="17" spans="1:21" s="37" customFormat="1" ht="12.75">
      <c r="A17" s="36"/>
      <c r="F17" s="36"/>
      <c r="G17" s="36"/>
      <c r="H17" s="36"/>
      <c r="I17" s="36"/>
      <c r="J17" s="50">
        <f>F17+H17</f>
        <v>0</v>
      </c>
      <c r="K17" s="40"/>
      <c r="N17" s="64"/>
      <c r="S17" s="36"/>
      <c r="T17" s="36"/>
      <c r="U17" s="50">
        <f>S17+T17</f>
        <v>0</v>
      </c>
    </row>
    <row r="18" spans="1:21" s="37" customFormat="1" ht="12.75">
      <c r="A18" s="36"/>
      <c r="F18" s="36"/>
      <c r="G18" s="36"/>
      <c r="H18" s="36"/>
      <c r="I18" s="36"/>
      <c r="J18" s="50">
        <f>F18+H18</f>
        <v>0</v>
      </c>
      <c r="K18" s="40"/>
      <c r="N18" s="64"/>
      <c r="S18" s="36"/>
      <c r="T18" s="36"/>
      <c r="U18" s="50">
        <f>S18+T18</f>
        <v>0</v>
      </c>
    </row>
    <row r="19" spans="1:21" s="37" customFormat="1" ht="12.75">
      <c r="A19" s="36"/>
      <c r="F19" s="36"/>
      <c r="G19" s="36"/>
      <c r="H19" s="36"/>
      <c r="I19" s="36"/>
      <c r="J19" s="50">
        <f>F19+H19</f>
        <v>0</v>
      </c>
      <c r="K19" s="40"/>
      <c r="N19" s="64"/>
      <c r="S19" s="36"/>
      <c r="T19" s="36"/>
      <c r="U19" s="50">
        <f>S19+T19</f>
        <v>0</v>
      </c>
    </row>
    <row r="20" spans="1:21" s="37" customFormat="1" ht="12.75">
      <c r="A20" s="36"/>
      <c r="F20" s="36"/>
      <c r="G20" s="36"/>
      <c r="H20" s="36"/>
      <c r="I20" s="36"/>
      <c r="J20" s="50">
        <f>F20+H20</f>
        <v>0</v>
      </c>
      <c r="K20" s="40"/>
      <c r="N20" s="64"/>
      <c r="S20" s="36"/>
      <c r="T20" s="36"/>
      <c r="U20" s="50">
        <f>S20+T20</f>
        <v>0</v>
      </c>
    </row>
    <row r="21" spans="1:21" s="37" customFormat="1" ht="12.75">
      <c r="A21" s="36"/>
      <c r="F21" s="36"/>
      <c r="G21" s="36"/>
      <c r="H21" s="36"/>
      <c r="I21" s="36"/>
      <c r="J21" s="50">
        <f>F21+H21</f>
        <v>0</v>
      </c>
      <c r="K21" s="40"/>
      <c r="N21" s="64"/>
      <c r="S21" s="36"/>
      <c r="T21" s="36"/>
      <c r="U21" s="50">
        <f>S21+T21</f>
        <v>0</v>
      </c>
    </row>
    <row r="22" spans="1:21" s="37" customFormat="1" ht="12.75">
      <c r="A22" s="36"/>
      <c r="F22" s="36"/>
      <c r="G22" s="36"/>
      <c r="H22" s="36"/>
      <c r="I22" s="36"/>
      <c r="J22" s="50">
        <f>F22+H22</f>
        <v>0</v>
      </c>
      <c r="K22" s="40"/>
      <c r="N22" s="64"/>
      <c r="S22" s="36"/>
      <c r="T22" s="36"/>
      <c r="U22" s="50">
        <f>S22+T22</f>
        <v>0</v>
      </c>
    </row>
    <row r="23" spans="1:21" s="37" customFormat="1" ht="12.75">
      <c r="A23" s="36"/>
      <c r="F23" s="36"/>
      <c r="G23" s="36"/>
      <c r="H23" s="36"/>
      <c r="I23" s="36"/>
      <c r="J23" s="50">
        <f>F23+H23</f>
        <v>0</v>
      </c>
      <c r="K23" s="40"/>
      <c r="N23" s="64"/>
      <c r="S23" s="36"/>
      <c r="T23" s="36"/>
      <c r="U23" s="50">
        <f>S23+T23</f>
        <v>0</v>
      </c>
    </row>
    <row r="24" spans="1:21" s="37" customFormat="1" ht="12.75">
      <c r="A24" s="36"/>
      <c r="F24" s="36"/>
      <c r="G24" s="36"/>
      <c r="H24" s="36"/>
      <c r="I24" s="36"/>
      <c r="J24" s="50">
        <f>F24+H24</f>
        <v>0</v>
      </c>
      <c r="K24" s="40"/>
      <c r="N24" s="64"/>
      <c r="S24" s="36"/>
      <c r="T24" s="36"/>
      <c r="U24" s="50">
        <f>S24+T24</f>
        <v>0</v>
      </c>
    </row>
    <row r="25" spans="1:21" s="37" customFormat="1" ht="12.75">
      <c r="A25" s="36"/>
      <c r="F25" s="36"/>
      <c r="G25" s="36"/>
      <c r="H25" s="36"/>
      <c r="I25" s="36"/>
      <c r="J25" s="50">
        <f>F25+H25</f>
        <v>0</v>
      </c>
      <c r="K25" s="40"/>
      <c r="N25" s="64"/>
      <c r="S25" s="36"/>
      <c r="T25" s="36"/>
      <c r="U25" s="50">
        <f>S25+T25</f>
        <v>0</v>
      </c>
    </row>
    <row r="26" spans="1:21" s="37" customFormat="1" ht="12.75">
      <c r="A26" s="36"/>
      <c r="F26" s="36"/>
      <c r="G26" s="36"/>
      <c r="H26" s="36"/>
      <c r="I26" s="36"/>
      <c r="J26" s="50">
        <f>F26+H26</f>
        <v>0</v>
      </c>
      <c r="K26" s="40"/>
      <c r="N26" s="64"/>
      <c r="S26" s="36"/>
      <c r="T26" s="36"/>
      <c r="U26" s="50">
        <f>S26+T26</f>
        <v>0</v>
      </c>
    </row>
    <row r="27" spans="1:21" s="37" customFormat="1" ht="12.75">
      <c r="A27" s="36"/>
      <c r="F27" s="36"/>
      <c r="G27" s="36"/>
      <c r="H27" s="36"/>
      <c r="I27" s="36"/>
      <c r="J27" s="50">
        <f>F27+H27</f>
        <v>0</v>
      </c>
      <c r="K27" s="40"/>
      <c r="N27" s="64"/>
      <c r="S27" s="36"/>
      <c r="T27" s="36"/>
      <c r="U27" s="50">
        <f>S27+T27</f>
        <v>0</v>
      </c>
    </row>
    <row r="28" spans="1:21" s="37" customFormat="1" ht="12.75">
      <c r="A28" s="36"/>
      <c r="F28" s="36"/>
      <c r="G28" s="36"/>
      <c r="H28" s="36"/>
      <c r="I28" s="36"/>
      <c r="J28" s="50">
        <f>F28+H28</f>
        <v>0</v>
      </c>
      <c r="K28" s="40"/>
      <c r="N28" s="64"/>
      <c r="S28" s="36"/>
      <c r="T28" s="36"/>
      <c r="U28" s="50">
        <f>S28+T28</f>
        <v>0</v>
      </c>
    </row>
    <row r="29" spans="1:21" s="37" customFormat="1" ht="12.75">
      <c r="A29" s="36"/>
      <c r="F29" s="36"/>
      <c r="G29" s="36"/>
      <c r="H29" s="36"/>
      <c r="I29" s="36"/>
      <c r="J29" s="50">
        <f>F29+H29</f>
        <v>0</v>
      </c>
      <c r="K29" s="40"/>
      <c r="N29" s="64"/>
      <c r="S29" s="36"/>
      <c r="T29" s="36"/>
      <c r="U29" s="50">
        <f>S29+T29</f>
        <v>0</v>
      </c>
    </row>
    <row r="30" spans="1:21" s="37" customFormat="1" ht="12.75">
      <c r="A30" s="36"/>
      <c r="F30" s="36"/>
      <c r="G30" s="36"/>
      <c r="H30" s="36"/>
      <c r="I30" s="36"/>
      <c r="J30" s="50">
        <f>F30+H30</f>
        <v>0</v>
      </c>
      <c r="K30" s="40"/>
      <c r="N30" s="64"/>
      <c r="S30" s="36"/>
      <c r="T30" s="36"/>
      <c r="U30" s="50">
        <f>S30+T30</f>
        <v>0</v>
      </c>
    </row>
    <row r="31" spans="1:21" s="37" customFormat="1" ht="12.75">
      <c r="A31" s="36"/>
      <c r="F31" s="36"/>
      <c r="G31" s="36"/>
      <c r="H31" s="36"/>
      <c r="I31" s="36"/>
      <c r="J31" s="50">
        <f>F31+H31</f>
        <v>0</v>
      </c>
      <c r="K31" s="40"/>
      <c r="N31" s="64"/>
      <c r="S31" s="36"/>
      <c r="T31" s="36"/>
      <c r="U31" s="50"/>
    </row>
    <row r="32" spans="1:21" s="37" customFormat="1" ht="12.75">
      <c r="A32" s="36"/>
      <c r="F32" s="36"/>
      <c r="G32" s="36"/>
      <c r="H32" s="36"/>
      <c r="I32" s="36"/>
      <c r="J32" s="50">
        <f>F32+H32</f>
        <v>0</v>
      </c>
      <c r="K32" s="40"/>
      <c r="N32" s="64"/>
      <c r="S32" s="36"/>
      <c r="T32" s="36"/>
      <c r="U32" s="50"/>
    </row>
    <row r="33" spans="1:21" s="37" customFormat="1" ht="12.75">
      <c r="A33" s="36"/>
      <c r="F33" s="36"/>
      <c r="G33" s="36"/>
      <c r="H33" s="36"/>
      <c r="I33" s="36"/>
      <c r="J33" s="50">
        <f>F33+H33</f>
        <v>0</v>
      </c>
      <c r="K33" s="40"/>
      <c r="N33" s="64"/>
      <c r="S33" s="36"/>
      <c r="T33" s="36"/>
      <c r="U33" s="50"/>
    </row>
    <row r="34" spans="1:21" s="37" customFormat="1" ht="12.75">
      <c r="A34" s="36"/>
      <c r="F34" s="36"/>
      <c r="G34" s="36"/>
      <c r="H34" s="36"/>
      <c r="I34" s="36"/>
      <c r="J34" s="50">
        <f>F34+H34</f>
        <v>0</v>
      </c>
      <c r="K34" s="40"/>
      <c r="N34" s="64"/>
      <c r="S34" s="36"/>
      <c r="T34" s="36"/>
      <c r="U34" s="50"/>
    </row>
    <row r="35" spans="1:21" s="37" customFormat="1" ht="12.75">
      <c r="A35" s="36"/>
      <c r="F35" s="36"/>
      <c r="G35" s="36"/>
      <c r="H35" s="36"/>
      <c r="I35" s="36"/>
      <c r="J35" s="50">
        <f>F35+H35</f>
        <v>0</v>
      </c>
      <c r="K35" s="40"/>
      <c r="N35" s="64"/>
      <c r="S35" s="36"/>
      <c r="T35" s="36"/>
      <c r="U35" s="50"/>
    </row>
    <row r="36" spans="1:21" s="37" customFormat="1" ht="12.75">
      <c r="A36" s="36"/>
      <c r="F36" s="36"/>
      <c r="G36" s="36"/>
      <c r="H36" s="36"/>
      <c r="I36" s="36"/>
      <c r="J36" s="50">
        <f>F36+H36</f>
        <v>0</v>
      </c>
      <c r="K36" s="40"/>
      <c r="N36" s="64"/>
      <c r="S36" s="36"/>
      <c r="T36" s="36"/>
      <c r="U36" s="50"/>
    </row>
    <row r="37" spans="1:21" s="37" customFormat="1" ht="12.75">
      <c r="A37" s="36"/>
      <c r="F37" s="36"/>
      <c r="G37" s="36"/>
      <c r="H37" s="36"/>
      <c r="I37" s="36"/>
      <c r="J37" s="50">
        <f>F37+H37</f>
        <v>0</v>
      </c>
      <c r="K37" s="40"/>
      <c r="N37" s="64"/>
      <c r="S37" s="36"/>
      <c r="T37" s="36"/>
      <c r="U37" s="50"/>
    </row>
    <row r="38" spans="1:21" s="37" customFormat="1" ht="12.75">
      <c r="A38" s="36"/>
      <c r="F38" s="36"/>
      <c r="G38" s="36"/>
      <c r="H38" s="36"/>
      <c r="I38" s="36"/>
      <c r="J38" s="50">
        <f>F38+H38</f>
        <v>0</v>
      </c>
      <c r="K38" s="40"/>
      <c r="N38" s="64"/>
      <c r="S38" s="36"/>
      <c r="T38" s="36"/>
      <c r="U38" s="50"/>
    </row>
    <row r="39" spans="1:21" s="37" customFormat="1" ht="12.75">
      <c r="A39" s="36"/>
      <c r="F39" s="36"/>
      <c r="G39" s="36"/>
      <c r="H39" s="36"/>
      <c r="I39" s="36"/>
      <c r="J39" s="50">
        <f>F39+H39</f>
        <v>0</v>
      </c>
      <c r="K39" s="40"/>
      <c r="N39" s="64"/>
      <c r="S39" s="36"/>
      <c r="T39" s="36"/>
      <c r="U39" s="50"/>
    </row>
    <row r="40" spans="1:21" s="37" customFormat="1" ht="12.75">
      <c r="A40" s="36"/>
      <c r="F40" s="36"/>
      <c r="G40" s="36"/>
      <c r="H40" s="36"/>
      <c r="I40" s="36"/>
      <c r="J40" s="50">
        <f>F40+H40</f>
        <v>0</v>
      </c>
      <c r="K40" s="40"/>
      <c r="N40" s="64"/>
      <c r="S40" s="36"/>
      <c r="T40" s="36"/>
      <c r="U40" s="50"/>
    </row>
    <row r="41" spans="1:21" s="37" customFormat="1" ht="12.75">
      <c r="A41" s="36"/>
      <c r="F41" s="36"/>
      <c r="G41" s="36"/>
      <c r="H41" s="36"/>
      <c r="I41" s="36"/>
      <c r="J41" s="50">
        <f>F41+H41</f>
        <v>0</v>
      </c>
      <c r="K41" s="40"/>
      <c r="N41" s="64"/>
      <c r="S41" s="36"/>
      <c r="T41" s="36"/>
      <c r="U41" s="50"/>
    </row>
    <row r="42" spans="1:21" s="37" customFormat="1" ht="12.75">
      <c r="A42" s="36"/>
      <c r="F42" s="36"/>
      <c r="G42" s="36"/>
      <c r="H42" s="36"/>
      <c r="I42" s="36"/>
      <c r="J42" s="50">
        <f>F42+H42</f>
        <v>0</v>
      </c>
      <c r="K42" s="40"/>
      <c r="N42" s="64"/>
      <c r="S42" s="36"/>
      <c r="T42" s="36"/>
      <c r="U42" s="50"/>
    </row>
    <row r="43" spans="1:21" s="37" customFormat="1" ht="12.75">
      <c r="A43" s="36"/>
      <c r="F43" s="36"/>
      <c r="G43" s="36"/>
      <c r="H43" s="36"/>
      <c r="I43" s="36"/>
      <c r="J43" s="50">
        <f>F43+H43</f>
        <v>0</v>
      </c>
      <c r="K43" s="40"/>
      <c r="N43" s="64"/>
      <c r="S43" s="36"/>
      <c r="T43" s="36"/>
      <c r="U43" s="50"/>
    </row>
    <row r="44" spans="1:21" s="37" customFormat="1" ht="12.75">
      <c r="A44" s="36"/>
      <c r="F44" s="36"/>
      <c r="G44" s="36"/>
      <c r="H44" s="36"/>
      <c r="I44" s="36"/>
      <c r="J44" s="50">
        <f>F44+H44</f>
        <v>0</v>
      </c>
      <c r="K44" s="40"/>
      <c r="N44" s="64"/>
      <c r="S44" s="36"/>
      <c r="T44" s="36"/>
      <c r="U44" s="50"/>
    </row>
    <row r="45" spans="1:21" s="37" customFormat="1" ht="12.75">
      <c r="A45" s="36"/>
      <c r="F45" s="36"/>
      <c r="G45" s="36"/>
      <c r="H45" s="36"/>
      <c r="I45" s="36"/>
      <c r="J45" s="50">
        <f>F45+H45</f>
        <v>0</v>
      </c>
      <c r="K45" s="40"/>
      <c r="N45" s="64"/>
      <c r="S45" s="36"/>
      <c r="T45" s="36"/>
      <c r="U45" s="50"/>
    </row>
    <row r="46" spans="1:21" s="37" customFormat="1" ht="12.75">
      <c r="A46" s="36"/>
      <c r="F46" s="36"/>
      <c r="G46" s="36"/>
      <c r="H46" s="36"/>
      <c r="I46" s="36"/>
      <c r="J46" s="50">
        <f>F46+H46</f>
        <v>0</v>
      </c>
      <c r="K46" s="40"/>
      <c r="N46" s="64"/>
      <c r="S46" s="36"/>
      <c r="T46" s="36"/>
      <c r="U46" s="50"/>
    </row>
    <row r="47" spans="1:21" s="37" customFormat="1" ht="12.75">
      <c r="A47" s="36"/>
      <c r="F47" s="36"/>
      <c r="G47" s="36"/>
      <c r="H47" s="36"/>
      <c r="I47" s="36"/>
      <c r="J47" s="50">
        <f>F47+H47</f>
        <v>0</v>
      </c>
      <c r="K47" s="40"/>
      <c r="N47" s="64"/>
      <c r="S47" s="36"/>
      <c r="T47" s="36"/>
      <c r="U47" s="50"/>
    </row>
    <row r="48" spans="1:21" s="37" customFormat="1" ht="12.75">
      <c r="A48" s="36"/>
      <c r="F48" s="36"/>
      <c r="G48" s="36"/>
      <c r="H48" s="36"/>
      <c r="I48" s="36"/>
      <c r="J48" s="50">
        <f>F48+H48</f>
        <v>0</v>
      </c>
      <c r="K48" s="40"/>
      <c r="N48" s="64"/>
      <c r="S48" s="36"/>
      <c r="T48" s="36"/>
      <c r="U48" s="50"/>
    </row>
    <row r="49" spans="1:21" s="37" customFormat="1" ht="12.75">
      <c r="A49" s="36"/>
      <c r="F49" s="36"/>
      <c r="G49" s="36"/>
      <c r="H49" s="36"/>
      <c r="I49" s="36"/>
      <c r="J49" s="50">
        <f>F49+H49</f>
        <v>0</v>
      </c>
      <c r="K49" s="40"/>
      <c r="N49" s="64"/>
      <c r="S49" s="36"/>
      <c r="T49" s="36"/>
      <c r="U49" s="50"/>
    </row>
    <row r="50" spans="1:21" s="37" customFormat="1" ht="12.75">
      <c r="A50" s="36"/>
      <c r="F50" s="36"/>
      <c r="G50" s="36"/>
      <c r="H50" s="36"/>
      <c r="I50" s="36"/>
      <c r="J50" s="50">
        <f>F50+H50</f>
        <v>0</v>
      </c>
      <c r="K50" s="40"/>
      <c r="N50" s="64"/>
      <c r="S50" s="36"/>
      <c r="T50" s="36"/>
      <c r="U50" s="50"/>
    </row>
    <row r="51" spans="1:21" s="37" customFormat="1" ht="12.75">
      <c r="A51" s="36"/>
      <c r="F51" s="36"/>
      <c r="G51" s="36"/>
      <c r="H51" s="36"/>
      <c r="I51" s="36"/>
      <c r="J51" s="50">
        <f>F51+H51</f>
        <v>0</v>
      </c>
      <c r="K51" s="40"/>
      <c r="N51" s="64"/>
      <c r="S51" s="36"/>
      <c r="T51" s="36"/>
      <c r="U51" s="50"/>
    </row>
    <row r="52" spans="1:21" s="37" customFormat="1" ht="12.75">
      <c r="A52" s="36"/>
      <c r="F52" s="36"/>
      <c r="G52" s="36"/>
      <c r="H52" s="36"/>
      <c r="I52" s="36"/>
      <c r="J52" s="50">
        <f>F52+H52</f>
        <v>0</v>
      </c>
      <c r="K52" s="40"/>
      <c r="N52" s="64"/>
      <c r="S52" s="36"/>
      <c r="T52" s="36"/>
      <c r="U52" s="50"/>
    </row>
    <row r="53" spans="1:21" s="37" customFormat="1" ht="12.75">
      <c r="A53" s="36"/>
      <c r="F53" s="36"/>
      <c r="G53" s="36"/>
      <c r="H53" s="36"/>
      <c r="I53" s="36"/>
      <c r="J53" s="50">
        <f>F53+H53</f>
        <v>0</v>
      </c>
      <c r="K53" s="40"/>
      <c r="N53" s="64"/>
      <c r="S53" s="36"/>
      <c r="T53" s="36"/>
      <c r="U53" s="50"/>
    </row>
    <row r="54" spans="1:21" s="37" customFormat="1" ht="12.75">
      <c r="A54" s="36"/>
      <c r="F54" s="36"/>
      <c r="G54" s="36"/>
      <c r="H54" s="36"/>
      <c r="I54" s="36"/>
      <c r="J54" s="50">
        <f>F54+H54</f>
        <v>0</v>
      </c>
      <c r="K54" s="40"/>
      <c r="N54" s="64"/>
      <c r="S54" s="36"/>
      <c r="T54" s="36"/>
      <c r="U54" s="50"/>
    </row>
    <row r="55" spans="1:21" s="37" customFormat="1" ht="12.75">
      <c r="A55" s="36"/>
      <c r="F55" s="36"/>
      <c r="G55" s="36"/>
      <c r="H55" s="36"/>
      <c r="I55" s="36"/>
      <c r="J55" s="50">
        <f>F55+H55</f>
        <v>0</v>
      </c>
      <c r="K55" s="40"/>
      <c r="N55" s="64"/>
      <c r="S55" s="36"/>
      <c r="T55" s="36"/>
      <c r="U55" s="50"/>
    </row>
    <row r="56" spans="1:21" s="37" customFormat="1" ht="12.75">
      <c r="A56" s="36"/>
      <c r="F56" s="36"/>
      <c r="G56" s="36"/>
      <c r="H56" s="36"/>
      <c r="I56" s="36"/>
      <c r="J56" s="50">
        <f>F56+H56</f>
        <v>0</v>
      </c>
      <c r="K56" s="40"/>
      <c r="N56" s="64"/>
      <c r="S56" s="36"/>
      <c r="T56" s="36"/>
      <c r="U56" s="50"/>
    </row>
    <row r="57" spans="1:21" s="37" customFormat="1" ht="12.75">
      <c r="A57" s="36"/>
      <c r="F57" s="36"/>
      <c r="G57" s="36"/>
      <c r="H57" s="36"/>
      <c r="I57" s="36"/>
      <c r="J57" s="50">
        <f>F57+H57</f>
        <v>0</v>
      </c>
      <c r="K57" s="40"/>
      <c r="N57" s="64"/>
      <c r="S57" s="36"/>
      <c r="T57" s="36"/>
      <c r="U57" s="50"/>
    </row>
    <row r="58" spans="1:21" s="37" customFormat="1" ht="12.75">
      <c r="A58" s="36"/>
      <c r="F58" s="36"/>
      <c r="G58" s="36"/>
      <c r="H58" s="36"/>
      <c r="I58" s="36"/>
      <c r="J58" s="50">
        <f>F58+H58</f>
        <v>0</v>
      </c>
      <c r="K58" s="40"/>
      <c r="N58" s="64"/>
      <c r="S58" s="36"/>
      <c r="T58" s="36"/>
      <c r="U58" s="50"/>
    </row>
    <row r="59" spans="1:21" s="37" customFormat="1" ht="12.75">
      <c r="A59" s="36"/>
      <c r="F59" s="36"/>
      <c r="G59" s="36"/>
      <c r="H59" s="36"/>
      <c r="I59" s="36"/>
      <c r="J59" s="50">
        <f>F59+H59</f>
        <v>0</v>
      </c>
      <c r="K59" s="40"/>
      <c r="N59" s="64"/>
      <c r="S59" s="36"/>
      <c r="T59" s="36"/>
      <c r="U59" s="50"/>
    </row>
    <row r="60" spans="1:21" s="37" customFormat="1" ht="12.75">
      <c r="A60" s="36"/>
      <c r="F60" s="36"/>
      <c r="G60" s="36"/>
      <c r="H60" s="36"/>
      <c r="I60" s="36"/>
      <c r="J60" s="50">
        <f>F60+H60</f>
        <v>0</v>
      </c>
      <c r="K60" s="40"/>
      <c r="N60" s="64"/>
      <c r="S60" s="36"/>
      <c r="T60" s="36"/>
      <c r="U60" s="50"/>
    </row>
    <row r="61" spans="1:21" s="37" customFormat="1" ht="12.75">
      <c r="A61" s="36"/>
      <c r="F61" s="36"/>
      <c r="G61" s="36"/>
      <c r="H61" s="36"/>
      <c r="I61" s="36"/>
      <c r="J61" s="50">
        <f>F61+H61</f>
        <v>0</v>
      </c>
      <c r="K61" s="40"/>
      <c r="N61" s="64"/>
      <c r="S61" s="36"/>
      <c r="T61" s="36"/>
      <c r="U61" s="50"/>
    </row>
    <row r="62" spans="1:21" s="37" customFormat="1" ht="12.75">
      <c r="A62" s="36"/>
      <c r="F62" s="36"/>
      <c r="G62" s="36"/>
      <c r="H62" s="36"/>
      <c r="I62" s="36"/>
      <c r="J62" s="50">
        <f>F62+H62</f>
        <v>0</v>
      </c>
      <c r="K62" s="40"/>
      <c r="N62" s="64"/>
      <c r="S62" s="36"/>
      <c r="T62" s="36"/>
      <c r="U62" s="50"/>
    </row>
    <row r="63" spans="1:21" s="37" customFormat="1" ht="12.75">
      <c r="A63" s="36"/>
      <c r="F63" s="36"/>
      <c r="G63" s="36"/>
      <c r="H63" s="36"/>
      <c r="I63" s="36"/>
      <c r="J63" s="50">
        <f>F63+H63</f>
        <v>0</v>
      </c>
      <c r="K63" s="40"/>
      <c r="N63" s="64"/>
      <c r="S63" s="36"/>
      <c r="T63" s="36"/>
      <c r="U63" s="50"/>
    </row>
    <row r="64" spans="1:21" s="37" customFormat="1" ht="12.75">
      <c r="A64" s="36"/>
      <c r="F64" s="36"/>
      <c r="G64" s="36"/>
      <c r="H64" s="36"/>
      <c r="I64" s="36"/>
      <c r="J64" s="50">
        <f>F64+H64</f>
        <v>0</v>
      </c>
      <c r="K64" s="40"/>
      <c r="N64" s="64"/>
      <c r="S64" s="36"/>
      <c r="T64" s="36"/>
      <c r="U64" s="50"/>
    </row>
    <row r="65" spans="1:21" s="37" customFormat="1" ht="12.75">
      <c r="A65" s="36"/>
      <c r="F65" s="36"/>
      <c r="G65" s="36"/>
      <c r="H65" s="36"/>
      <c r="I65" s="36"/>
      <c r="J65" s="50">
        <f>F65+H65</f>
        <v>0</v>
      </c>
      <c r="K65" s="40"/>
      <c r="N65" s="64"/>
      <c r="S65" s="36"/>
      <c r="T65" s="36"/>
      <c r="U65" s="50"/>
    </row>
    <row r="66" spans="1:21" s="37" customFormat="1" ht="12.75">
      <c r="A66" s="36"/>
      <c r="F66" s="36"/>
      <c r="G66" s="36"/>
      <c r="H66" s="36"/>
      <c r="I66" s="36"/>
      <c r="J66" s="50">
        <f>F66+H66</f>
        <v>0</v>
      </c>
      <c r="K66" s="40"/>
      <c r="N66" s="64"/>
      <c r="S66" s="36"/>
      <c r="T66" s="36"/>
      <c r="U66" s="50"/>
    </row>
    <row r="67" spans="1:21" s="37" customFormat="1" ht="12.75">
      <c r="A67" s="36"/>
      <c r="F67" s="36"/>
      <c r="G67" s="36"/>
      <c r="H67" s="36"/>
      <c r="I67" s="36"/>
      <c r="J67" s="50">
        <f>F67+H67</f>
        <v>0</v>
      </c>
      <c r="K67" s="40"/>
      <c r="N67" s="64"/>
      <c r="S67" s="36"/>
      <c r="T67" s="36"/>
      <c r="U67" s="50"/>
    </row>
    <row r="68" spans="1:21" s="37" customFormat="1" ht="12.75">
      <c r="A68" s="36"/>
      <c r="F68" s="36"/>
      <c r="G68" s="36"/>
      <c r="H68" s="36"/>
      <c r="I68" s="36"/>
      <c r="J68" s="50">
        <f>F68+H68</f>
        <v>0</v>
      </c>
      <c r="K68" s="40"/>
      <c r="N68" s="64"/>
      <c r="S68" s="36"/>
      <c r="T68" s="36"/>
      <c r="U68" s="50"/>
    </row>
    <row r="69" spans="1:21" s="37" customFormat="1" ht="12.75">
      <c r="A69" s="36"/>
      <c r="F69" s="36"/>
      <c r="G69" s="36"/>
      <c r="H69" s="36"/>
      <c r="I69" s="36"/>
      <c r="J69" s="50">
        <f>F69+H69</f>
        <v>0</v>
      </c>
      <c r="K69" s="40"/>
      <c r="N69" s="64"/>
      <c r="S69" s="36"/>
      <c r="T69" s="36"/>
      <c r="U69" s="50"/>
    </row>
    <row r="70" spans="1:21" s="37" customFormat="1" ht="12.75">
      <c r="A70" s="36"/>
      <c r="F70" s="36"/>
      <c r="G70" s="36"/>
      <c r="H70" s="36"/>
      <c r="I70" s="36"/>
      <c r="J70" s="50">
        <f>F70+H70</f>
        <v>0</v>
      </c>
      <c r="K70" s="40"/>
      <c r="N70" s="64"/>
      <c r="S70" s="36"/>
      <c r="T70" s="36"/>
      <c r="U70" s="50"/>
    </row>
    <row r="71" spans="1:21" s="37" customFormat="1" ht="12.75">
      <c r="A71" s="36"/>
      <c r="F71" s="36"/>
      <c r="G71" s="36"/>
      <c r="H71" s="36"/>
      <c r="I71" s="36"/>
      <c r="J71" s="36"/>
      <c r="K71" s="75"/>
      <c r="N71" s="64"/>
      <c r="S71" s="36"/>
      <c r="T71" s="36"/>
      <c r="U71" s="36"/>
    </row>
    <row r="72" spans="1:21" s="37" customFormat="1" ht="12.75">
      <c r="A72" s="36"/>
      <c r="F72" s="36"/>
      <c r="G72" s="36"/>
      <c r="H72" s="36"/>
      <c r="I72" s="36"/>
      <c r="J72" s="36"/>
      <c r="K72" s="75"/>
      <c r="N72" s="64"/>
      <c r="S72" s="36"/>
      <c r="T72" s="36"/>
      <c r="U72" s="36"/>
    </row>
    <row r="73" spans="1:21" s="37" customFormat="1" ht="12.75">
      <c r="A73" s="36"/>
      <c r="F73" s="36"/>
      <c r="G73" s="36"/>
      <c r="H73" s="36"/>
      <c r="I73" s="36"/>
      <c r="J73" s="36"/>
      <c r="K73" s="75"/>
      <c r="N73" s="64"/>
      <c r="S73" s="36"/>
      <c r="T73" s="36"/>
      <c r="U73" s="36"/>
    </row>
    <row r="74" spans="1:21" s="37" customFormat="1" ht="12.75">
      <c r="A74" s="36"/>
      <c r="F74" s="36"/>
      <c r="G74" s="36"/>
      <c r="H74" s="36"/>
      <c r="I74" s="36"/>
      <c r="J74" s="36"/>
      <c r="K74" s="75"/>
      <c r="N74" s="64"/>
      <c r="S74" s="36"/>
      <c r="T74" s="36"/>
      <c r="U74" s="36"/>
    </row>
    <row r="75" spans="1:21" s="37" customFormat="1" ht="12.75">
      <c r="A75" s="36"/>
      <c r="F75" s="36"/>
      <c r="G75" s="36"/>
      <c r="H75" s="36"/>
      <c r="I75" s="36"/>
      <c r="J75" s="36"/>
      <c r="K75" s="75"/>
      <c r="N75" s="64"/>
      <c r="S75" s="36"/>
      <c r="T75" s="36"/>
      <c r="U75" s="36"/>
    </row>
    <row r="76" spans="1:21" s="37" customFormat="1" ht="12.75">
      <c r="A76" s="36"/>
      <c r="F76" s="36"/>
      <c r="G76" s="36"/>
      <c r="H76" s="36"/>
      <c r="I76" s="36"/>
      <c r="J76" s="36"/>
      <c r="K76" s="75"/>
      <c r="N76" s="64"/>
      <c r="S76" s="36"/>
      <c r="T76" s="36"/>
      <c r="U76" s="36"/>
    </row>
    <row r="77" spans="1:21" s="37" customFormat="1" ht="12.75">
      <c r="A77" s="36"/>
      <c r="F77" s="36"/>
      <c r="G77" s="36"/>
      <c r="H77" s="36"/>
      <c r="I77" s="36"/>
      <c r="J77" s="36"/>
      <c r="K77" s="75"/>
      <c r="N77" s="64"/>
      <c r="S77" s="36"/>
      <c r="T77" s="36"/>
      <c r="U77" s="36"/>
    </row>
    <row r="78" spans="1:21" s="37" customFormat="1" ht="12.75">
      <c r="A78" s="36"/>
      <c r="F78" s="36"/>
      <c r="G78" s="36"/>
      <c r="H78" s="36"/>
      <c r="I78" s="36"/>
      <c r="J78" s="36"/>
      <c r="K78" s="75"/>
      <c r="N78" s="64"/>
      <c r="S78" s="36"/>
      <c r="T78" s="36"/>
      <c r="U78" s="36"/>
    </row>
    <row r="79" spans="1:21" s="37" customFormat="1" ht="12.75">
      <c r="A79" s="36"/>
      <c r="F79" s="36"/>
      <c r="G79" s="36"/>
      <c r="H79" s="36"/>
      <c r="I79" s="36"/>
      <c r="J79" s="36"/>
      <c r="K79" s="75"/>
      <c r="N79" s="64"/>
      <c r="S79" s="36"/>
      <c r="T79" s="36"/>
      <c r="U79" s="36"/>
    </row>
    <row r="80" spans="1:21" s="37" customFormat="1" ht="12.75">
      <c r="A80" s="36"/>
      <c r="F80" s="36"/>
      <c r="G80" s="36"/>
      <c r="H80" s="36"/>
      <c r="I80" s="36"/>
      <c r="J80" s="36"/>
      <c r="K80" s="75"/>
      <c r="N80" s="64"/>
      <c r="S80" s="36"/>
      <c r="T80" s="36"/>
      <c r="U80" s="36"/>
    </row>
    <row r="81" spans="1:21" s="37" customFormat="1" ht="12.75">
      <c r="A81" s="36"/>
      <c r="F81" s="36"/>
      <c r="G81" s="36"/>
      <c r="H81" s="36"/>
      <c r="I81" s="36"/>
      <c r="J81" s="36"/>
      <c r="K81" s="75"/>
      <c r="N81" s="64"/>
      <c r="S81" s="36"/>
      <c r="T81" s="36"/>
      <c r="U81" s="36"/>
    </row>
    <row r="82" spans="1:21" s="37" customFormat="1" ht="12.75">
      <c r="A82" s="36"/>
      <c r="F82" s="36"/>
      <c r="G82" s="36"/>
      <c r="H82" s="36"/>
      <c r="I82" s="36"/>
      <c r="J82" s="36"/>
      <c r="K82" s="75"/>
      <c r="N82" s="64"/>
      <c r="S82" s="36"/>
      <c r="T82" s="36"/>
      <c r="U82" s="36"/>
    </row>
    <row r="83" spans="1:21" s="37" customFormat="1" ht="12.75">
      <c r="A83" s="36"/>
      <c r="F83" s="36"/>
      <c r="G83" s="36"/>
      <c r="H83" s="36"/>
      <c r="I83" s="36"/>
      <c r="J83" s="36"/>
      <c r="K83" s="75"/>
      <c r="N83" s="64"/>
      <c r="S83" s="36"/>
      <c r="T83" s="36"/>
      <c r="U83" s="36"/>
    </row>
    <row r="84" spans="1:21" s="37" customFormat="1" ht="12.75">
      <c r="A84" s="36"/>
      <c r="F84" s="36"/>
      <c r="G84" s="36"/>
      <c r="H84" s="36"/>
      <c r="I84" s="36"/>
      <c r="J84" s="36"/>
      <c r="K84" s="75"/>
      <c r="N84" s="64"/>
      <c r="S84" s="36"/>
      <c r="T84" s="36"/>
      <c r="U84" s="36"/>
    </row>
    <row r="85" spans="1:21" s="37" customFormat="1" ht="12.75">
      <c r="A85" s="36"/>
      <c r="F85" s="36"/>
      <c r="G85" s="36"/>
      <c r="H85" s="36"/>
      <c r="I85" s="36"/>
      <c r="J85" s="36"/>
      <c r="K85" s="75"/>
      <c r="N85" s="64"/>
      <c r="S85" s="36"/>
      <c r="T85" s="36"/>
      <c r="U85" s="36"/>
    </row>
    <row r="86" spans="1:21" s="37" customFormat="1" ht="12.75">
      <c r="A86" s="36"/>
      <c r="F86" s="36"/>
      <c r="G86" s="36"/>
      <c r="H86" s="36"/>
      <c r="I86" s="36"/>
      <c r="J86" s="36"/>
      <c r="K86" s="75"/>
      <c r="N86" s="64"/>
      <c r="S86" s="36"/>
      <c r="T86" s="36"/>
      <c r="U86" s="36"/>
    </row>
    <row r="87" spans="1:21" s="37" customFormat="1" ht="12.75">
      <c r="A87" s="36"/>
      <c r="F87" s="36"/>
      <c r="G87" s="36"/>
      <c r="H87" s="36"/>
      <c r="I87" s="36"/>
      <c r="J87" s="36"/>
      <c r="K87" s="75"/>
      <c r="N87" s="64"/>
      <c r="S87" s="36"/>
      <c r="T87" s="36"/>
      <c r="U87" s="36"/>
    </row>
    <row r="88" spans="1:21" s="37" customFormat="1" ht="12.75">
      <c r="A88" s="36"/>
      <c r="F88" s="36"/>
      <c r="G88" s="36"/>
      <c r="H88" s="36"/>
      <c r="I88" s="36"/>
      <c r="J88" s="36"/>
      <c r="K88" s="75"/>
      <c r="N88" s="64"/>
      <c r="S88" s="36"/>
      <c r="T88" s="36"/>
      <c r="U88" s="36"/>
    </row>
    <row r="89" spans="1:21" s="37" customFormat="1" ht="12.75">
      <c r="A89" s="36"/>
      <c r="F89" s="36"/>
      <c r="G89" s="36"/>
      <c r="H89" s="36"/>
      <c r="I89" s="36"/>
      <c r="J89" s="36"/>
      <c r="K89" s="75"/>
      <c r="N89" s="64"/>
      <c r="S89" s="36"/>
      <c r="T89" s="36"/>
      <c r="U89" s="36"/>
    </row>
    <row r="90" spans="1:21" s="37" customFormat="1" ht="12.75">
      <c r="A90" s="36"/>
      <c r="F90" s="36"/>
      <c r="G90" s="36"/>
      <c r="H90" s="36"/>
      <c r="I90" s="36"/>
      <c r="J90" s="36"/>
      <c r="K90" s="75"/>
      <c r="N90" s="64"/>
      <c r="S90" s="36"/>
      <c r="T90" s="36"/>
      <c r="U90" s="36"/>
    </row>
    <row r="91" spans="1:21" s="37" customFormat="1" ht="12.75">
      <c r="A91" s="36"/>
      <c r="F91" s="36"/>
      <c r="G91" s="36"/>
      <c r="H91" s="36"/>
      <c r="I91" s="36"/>
      <c r="J91" s="36"/>
      <c r="K91" s="75"/>
      <c r="N91" s="64"/>
      <c r="S91" s="36"/>
      <c r="T91" s="36"/>
      <c r="U91" s="36"/>
    </row>
    <row r="92" spans="1:21" s="37" customFormat="1" ht="12.75">
      <c r="A92" s="36"/>
      <c r="F92" s="36"/>
      <c r="G92" s="36"/>
      <c r="H92" s="36"/>
      <c r="I92" s="36"/>
      <c r="J92" s="36"/>
      <c r="K92" s="75"/>
      <c r="N92" s="64"/>
      <c r="S92" s="36"/>
      <c r="T92" s="36"/>
      <c r="U92" s="36"/>
    </row>
    <row r="93" spans="1:21" s="37" customFormat="1" ht="12.75">
      <c r="A93" s="36"/>
      <c r="F93" s="36"/>
      <c r="G93" s="36"/>
      <c r="H93" s="36"/>
      <c r="I93" s="36"/>
      <c r="J93" s="36"/>
      <c r="K93" s="75"/>
      <c r="N93" s="64"/>
      <c r="S93" s="36"/>
      <c r="T93" s="36"/>
      <c r="U93" s="36"/>
    </row>
    <row r="94" spans="1:21" s="37" customFormat="1" ht="12.75">
      <c r="A94" s="36"/>
      <c r="F94" s="36"/>
      <c r="G94" s="36"/>
      <c r="H94" s="36"/>
      <c r="I94" s="36"/>
      <c r="J94" s="36"/>
      <c r="K94" s="75"/>
      <c r="N94" s="64"/>
      <c r="S94" s="36"/>
      <c r="T94" s="36"/>
      <c r="U94" s="36"/>
    </row>
    <row r="95" spans="1:21" s="37" customFormat="1" ht="12.75">
      <c r="A95" s="36"/>
      <c r="F95" s="36"/>
      <c r="G95" s="36"/>
      <c r="H95" s="36"/>
      <c r="I95" s="36"/>
      <c r="J95" s="36"/>
      <c r="K95" s="75"/>
      <c r="N95" s="64"/>
      <c r="S95" s="36"/>
      <c r="T95" s="36"/>
      <c r="U95" s="36"/>
    </row>
    <row r="96" spans="1:21" s="37" customFormat="1" ht="12.75">
      <c r="A96" s="36"/>
      <c r="F96" s="36"/>
      <c r="G96" s="36"/>
      <c r="H96" s="36"/>
      <c r="I96" s="36"/>
      <c r="J96" s="36"/>
      <c r="K96" s="75"/>
      <c r="N96" s="64"/>
      <c r="S96" s="36"/>
      <c r="T96" s="36"/>
      <c r="U96" s="36"/>
    </row>
    <row r="97" spans="1:21" s="37" customFormat="1" ht="12.75">
      <c r="A97" s="36"/>
      <c r="F97" s="36"/>
      <c r="G97" s="36"/>
      <c r="H97" s="36"/>
      <c r="I97" s="36"/>
      <c r="J97" s="36"/>
      <c r="K97" s="75"/>
      <c r="N97" s="64"/>
      <c r="S97" s="36"/>
      <c r="T97" s="36"/>
      <c r="U97" s="36"/>
    </row>
    <row r="98" spans="1:21" s="37" customFormat="1" ht="12.75">
      <c r="A98" s="36"/>
      <c r="F98" s="36"/>
      <c r="G98" s="36"/>
      <c r="H98" s="36"/>
      <c r="I98" s="36"/>
      <c r="J98" s="36"/>
      <c r="K98" s="75"/>
      <c r="N98" s="64"/>
      <c r="S98" s="36"/>
      <c r="T98" s="36"/>
      <c r="U98" s="36"/>
    </row>
    <row r="99" spans="1:21" s="37" customFormat="1" ht="12.75">
      <c r="A99" s="36"/>
      <c r="F99" s="36"/>
      <c r="G99" s="36"/>
      <c r="H99" s="36"/>
      <c r="I99" s="36"/>
      <c r="J99" s="36"/>
      <c r="K99" s="75"/>
      <c r="N99" s="64"/>
      <c r="S99" s="36"/>
      <c r="T99" s="36"/>
      <c r="U99" s="36"/>
    </row>
    <row r="100" spans="1:21" s="37" customFormat="1" ht="12.75">
      <c r="A100" s="36"/>
      <c r="F100" s="36"/>
      <c r="G100" s="36"/>
      <c r="H100" s="36"/>
      <c r="I100" s="36"/>
      <c r="J100" s="36"/>
      <c r="K100" s="75"/>
      <c r="N100" s="64"/>
      <c r="S100" s="36"/>
      <c r="T100" s="36"/>
      <c r="U100" s="36"/>
    </row>
  </sheetData>
  <sheetProtection selectLockedCells="1" selectUnlockedCells="1"/>
  <mergeCells count="1">
    <mergeCell ref="F2:J2"/>
  </mergeCells>
  <conditionalFormatting sqref="J1:K3">
    <cfRule type="cellIs" priority="1" dxfId="0" operator="equal" stopIfTrue="1">
      <formula>0</formula>
    </cfRule>
  </conditionalFormatting>
  <conditionalFormatting sqref="J4:J70">
    <cfRule type="cellIs" priority="2" dxfId="0" operator="equal" stopIfTrue="1">
      <formula>0</formula>
    </cfRule>
  </conditionalFormatting>
  <conditionalFormatting sqref="U4:U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6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100"/>
  <sheetViews>
    <sheetView workbookViewId="0" topLeftCell="A1">
      <selection activeCell="L5" sqref="L5"/>
    </sheetView>
  </sheetViews>
  <sheetFormatPr defaultColWidth="11.421875" defaultRowHeight="12.75"/>
  <cols>
    <col min="1" max="1" width="5.57421875" style="10" customWidth="1"/>
    <col min="2" max="2" width="21.28125" style="1" customWidth="1"/>
    <col min="3" max="3" width="28.8515625" style="1" customWidth="1"/>
    <col min="4" max="4" width="10.28125" style="1" customWidth="1"/>
    <col min="5" max="5" width="10.7109375" style="1" customWidth="1"/>
    <col min="6" max="6" width="8.57421875" style="10" customWidth="1"/>
    <col min="7" max="7" width="5.00390625" style="10" customWidth="1"/>
    <col min="8" max="8" width="8.57421875" style="10" customWidth="1"/>
    <col min="9" max="9" width="5.00390625" style="10" customWidth="1"/>
    <col min="10" max="11" width="8.140625" style="10" customWidth="1"/>
    <col min="12" max="12" width="3.28125" style="69" customWidth="1"/>
    <col min="13" max="13" width="6.00390625" style="1" customWidth="1"/>
    <col min="14" max="14" width="5.8515625" style="1" customWidth="1"/>
    <col min="15" max="15" width="17.8515625" style="70" customWidth="1"/>
    <col min="16" max="19" width="22.140625" style="1" customWidth="1"/>
    <col min="20" max="21" width="7.140625" style="10" customWidth="1"/>
    <col min="22" max="22" width="8.57421875" style="10" customWidth="1"/>
    <col min="23" max="16384" width="10.7109375" style="1" customWidth="1"/>
  </cols>
  <sheetData>
    <row r="1" spans="1:22" s="65" customFormat="1" ht="30" customHeight="1">
      <c r="A1" s="11" t="s">
        <v>229</v>
      </c>
      <c r="B1" s="12"/>
      <c r="C1" s="13" t="s">
        <v>265</v>
      </c>
      <c r="D1" s="14"/>
      <c r="E1" s="14"/>
      <c r="F1" s="15" t="s">
        <v>246</v>
      </c>
      <c r="G1" s="14"/>
      <c r="H1" s="14"/>
      <c r="I1" s="16"/>
      <c r="J1" s="17"/>
      <c r="K1" s="18"/>
      <c r="L1" s="76"/>
      <c r="M1" s="13" t="s">
        <v>265</v>
      </c>
      <c r="N1" s="14"/>
      <c r="O1" s="12"/>
      <c r="P1" s="13"/>
      <c r="Q1" s="12"/>
      <c r="R1" s="12"/>
      <c r="S1" s="12"/>
      <c r="T1" s="14"/>
      <c r="U1" s="14"/>
      <c r="V1" s="14"/>
    </row>
    <row r="2" spans="1:22" s="65" customFormat="1" ht="19.5" customHeight="1">
      <c r="A2" s="21" t="s">
        <v>30</v>
      </c>
      <c r="B2" s="22"/>
      <c r="C2" s="22"/>
      <c r="D2" s="16"/>
      <c r="E2" s="16"/>
      <c r="F2" s="79" t="s">
        <v>33</v>
      </c>
      <c r="G2" s="79"/>
      <c r="H2" s="79"/>
      <c r="I2" s="79"/>
      <c r="J2" s="79"/>
      <c r="K2" s="48" t="s">
        <v>34</v>
      </c>
      <c r="L2" s="77"/>
      <c r="M2" s="27" t="s">
        <v>35</v>
      </c>
      <c r="N2" s="16"/>
      <c r="O2" s="22"/>
      <c r="P2" s="22"/>
      <c r="Q2" s="22"/>
      <c r="R2" s="22"/>
      <c r="S2" s="22"/>
      <c r="T2" s="16"/>
      <c r="U2" s="16"/>
      <c r="V2" s="16"/>
    </row>
    <row r="3" spans="1:22" s="66" customFormat="1" ht="31.5" customHeight="1">
      <c r="A3" s="29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3" t="s">
        <v>45</v>
      </c>
      <c r="G3" s="34" t="s">
        <v>46</v>
      </c>
      <c r="H3" s="33" t="s">
        <v>47</v>
      </c>
      <c r="I3" s="34" t="s">
        <v>46</v>
      </c>
      <c r="J3" s="80" t="s">
        <v>48</v>
      </c>
      <c r="K3" s="48"/>
      <c r="L3" s="78"/>
      <c r="M3" s="29" t="s">
        <v>49</v>
      </c>
      <c r="N3" s="29" t="s">
        <v>4</v>
      </c>
      <c r="O3" s="29" t="s">
        <v>36</v>
      </c>
      <c r="P3" s="29" t="s">
        <v>50</v>
      </c>
      <c r="Q3" s="29" t="s">
        <v>51</v>
      </c>
      <c r="R3" s="29" t="s">
        <v>52</v>
      </c>
      <c r="S3" s="29" t="s">
        <v>53</v>
      </c>
      <c r="T3" s="30" t="s">
        <v>54</v>
      </c>
      <c r="U3" s="30" t="s">
        <v>55</v>
      </c>
      <c r="V3" s="74" t="s">
        <v>56</v>
      </c>
    </row>
    <row r="4" spans="1:22" s="37" customFormat="1" ht="12.75">
      <c r="A4" s="36">
        <v>8</v>
      </c>
      <c r="B4" s="37" t="s">
        <v>148</v>
      </c>
      <c r="C4" s="37" t="s">
        <v>266</v>
      </c>
      <c r="D4" s="37">
        <v>2003</v>
      </c>
      <c r="E4" s="37">
        <v>66736786</v>
      </c>
      <c r="F4" s="36">
        <f>82+58+65</f>
        <v>205</v>
      </c>
      <c r="G4" s="36"/>
      <c r="H4" s="36">
        <f>78+79+62</f>
        <v>219</v>
      </c>
      <c r="I4" s="36"/>
      <c r="J4" s="50">
        <f>F4+H4</f>
        <v>424</v>
      </c>
      <c r="K4" s="50"/>
      <c r="L4" s="40"/>
      <c r="O4" s="64"/>
      <c r="T4" s="36"/>
      <c r="U4" s="36"/>
      <c r="V4" s="50">
        <f>T4+U4</f>
        <v>0</v>
      </c>
    </row>
    <row r="5" spans="1:22" s="37" customFormat="1" ht="12.75">
      <c r="A5" s="36">
        <v>10</v>
      </c>
      <c r="B5" s="37" t="s">
        <v>63</v>
      </c>
      <c r="C5" s="37" t="s">
        <v>267</v>
      </c>
      <c r="D5" s="37">
        <v>2002</v>
      </c>
      <c r="E5" s="37">
        <v>96671767</v>
      </c>
      <c r="F5" s="36">
        <v>257</v>
      </c>
      <c r="G5" s="36"/>
      <c r="H5" s="36"/>
      <c r="I5" s="36"/>
      <c r="J5" s="50">
        <f>F5+H5</f>
        <v>257</v>
      </c>
      <c r="K5" s="50"/>
      <c r="L5" s="40"/>
      <c r="O5" s="64"/>
      <c r="T5" s="36"/>
      <c r="U5" s="36"/>
      <c r="V5" s="50">
        <f>T5+U5</f>
        <v>0</v>
      </c>
    </row>
    <row r="6" spans="1:22" s="37" customFormat="1" ht="12.75">
      <c r="A6" s="36"/>
      <c r="F6" s="36"/>
      <c r="G6" s="36"/>
      <c r="H6" s="36"/>
      <c r="I6" s="36"/>
      <c r="J6" s="50">
        <f>F6+H6</f>
        <v>0</v>
      </c>
      <c r="K6" s="50"/>
      <c r="L6" s="40"/>
      <c r="O6" s="64"/>
      <c r="T6" s="36"/>
      <c r="U6" s="36"/>
      <c r="V6" s="50">
        <f>T6+U6</f>
        <v>0</v>
      </c>
    </row>
    <row r="7" spans="1:22" s="37" customFormat="1" ht="12.75">
      <c r="A7" s="36"/>
      <c r="F7" s="36"/>
      <c r="G7" s="36"/>
      <c r="H7" s="36"/>
      <c r="I7" s="36"/>
      <c r="J7" s="50">
        <f>F7+H7</f>
        <v>0</v>
      </c>
      <c r="K7" s="50"/>
      <c r="L7" s="40"/>
      <c r="O7" s="64"/>
      <c r="T7" s="36"/>
      <c r="U7" s="36"/>
      <c r="V7" s="50">
        <f>T7+U7</f>
        <v>0</v>
      </c>
    </row>
    <row r="8" spans="1:22" s="37" customFormat="1" ht="12.75">
      <c r="A8" s="36"/>
      <c r="F8" s="36"/>
      <c r="G8" s="36"/>
      <c r="H8" s="36"/>
      <c r="I8" s="36"/>
      <c r="J8" s="50">
        <f>F8+H8</f>
        <v>0</v>
      </c>
      <c r="K8" s="50"/>
      <c r="L8" s="40"/>
      <c r="O8" s="64"/>
      <c r="T8" s="36"/>
      <c r="U8" s="36"/>
      <c r="V8" s="50">
        <f>T8+U8</f>
        <v>0</v>
      </c>
    </row>
    <row r="9" spans="1:22" s="37" customFormat="1" ht="12.75">
      <c r="A9" s="36"/>
      <c r="F9" s="36"/>
      <c r="G9" s="36"/>
      <c r="H9" s="36"/>
      <c r="I9" s="36"/>
      <c r="J9" s="50">
        <f>F9+H9</f>
        <v>0</v>
      </c>
      <c r="K9" s="50"/>
      <c r="L9" s="40"/>
      <c r="O9" s="64"/>
      <c r="T9" s="36"/>
      <c r="U9" s="36"/>
      <c r="V9" s="50">
        <f>T9+U9</f>
        <v>0</v>
      </c>
    </row>
    <row r="10" spans="1:22" s="37" customFormat="1" ht="12.75">
      <c r="A10" s="36"/>
      <c r="F10" s="36"/>
      <c r="G10" s="36"/>
      <c r="H10" s="36"/>
      <c r="I10" s="36"/>
      <c r="J10" s="50">
        <f>F10+H10</f>
        <v>0</v>
      </c>
      <c r="K10" s="50"/>
      <c r="L10" s="40"/>
      <c r="O10" s="64"/>
      <c r="T10" s="36"/>
      <c r="U10" s="36"/>
      <c r="V10" s="50">
        <f>T10+U10</f>
        <v>0</v>
      </c>
    </row>
    <row r="11" spans="1:22" s="37" customFormat="1" ht="12.75">
      <c r="A11" s="36"/>
      <c r="F11" s="36"/>
      <c r="G11" s="36"/>
      <c r="H11" s="36"/>
      <c r="I11" s="36"/>
      <c r="J11" s="50">
        <f>F11+H11</f>
        <v>0</v>
      </c>
      <c r="K11" s="50"/>
      <c r="L11" s="40"/>
      <c r="O11" s="64"/>
      <c r="T11" s="36"/>
      <c r="U11" s="36"/>
      <c r="V11" s="50">
        <f>T11+U11</f>
        <v>0</v>
      </c>
    </row>
    <row r="12" spans="1:22" s="37" customFormat="1" ht="12.75">
      <c r="A12" s="36"/>
      <c r="F12" s="36"/>
      <c r="G12" s="36"/>
      <c r="H12" s="36"/>
      <c r="I12" s="36"/>
      <c r="J12" s="50">
        <f>F12+H12</f>
        <v>0</v>
      </c>
      <c r="K12" s="50"/>
      <c r="L12" s="40"/>
      <c r="O12" s="64"/>
      <c r="T12" s="36"/>
      <c r="U12" s="36"/>
      <c r="V12" s="50">
        <f>T12+U12</f>
        <v>0</v>
      </c>
    </row>
    <row r="13" spans="1:22" s="37" customFormat="1" ht="12.75">
      <c r="A13" s="36"/>
      <c r="F13" s="36"/>
      <c r="G13" s="36"/>
      <c r="H13" s="36"/>
      <c r="I13" s="36"/>
      <c r="J13" s="50">
        <f>F13+H13</f>
        <v>0</v>
      </c>
      <c r="K13" s="50"/>
      <c r="L13" s="40"/>
      <c r="O13" s="64"/>
      <c r="T13" s="36"/>
      <c r="U13" s="36"/>
      <c r="V13" s="50">
        <f>T13+U13</f>
        <v>0</v>
      </c>
    </row>
    <row r="14" spans="1:22" s="37" customFormat="1" ht="12.75">
      <c r="A14" s="36"/>
      <c r="F14" s="36"/>
      <c r="G14" s="36"/>
      <c r="H14" s="36"/>
      <c r="I14" s="36"/>
      <c r="J14" s="50">
        <f>F14+H14</f>
        <v>0</v>
      </c>
      <c r="K14" s="50"/>
      <c r="L14" s="40"/>
      <c r="O14" s="64"/>
      <c r="T14" s="36"/>
      <c r="U14" s="36"/>
      <c r="V14" s="50">
        <f>T14+U14</f>
        <v>0</v>
      </c>
    </row>
    <row r="15" spans="1:22" s="37" customFormat="1" ht="12.75">
      <c r="A15" s="36"/>
      <c r="F15" s="36"/>
      <c r="G15" s="36"/>
      <c r="H15" s="36"/>
      <c r="I15" s="36"/>
      <c r="J15" s="50">
        <f>F15+H15</f>
        <v>0</v>
      </c>
      <c r="K15" s="50"/>
      <c r="L15" s="40"/>
      <c r="O15" s="64"/>
      <c r="T15" s="36"/>
      <c r="U15" s="36"/>
      <c r="V15" s="50">
        <f>T15+U15</f>
        <v>0</v>
      </c>
    </row>
    <row r="16" spans="1:22" s="37" customFormat="1" ht="12.75">
      <c r="A16" s="36"/>
      <c r="F16" s="36"/>
      <c r="G16" s="36"/>
      <c r="H16" s="36"/>
      <c r="I16" s="36"/>
      <c r="J16" s="50">
        <f>F16+H16</f>
        <v>0</v>
      </c>
      <c r="K16" s="50"/>
      <c r="L16" s="40"/>
      <c r="O16" s="64"/>
      <c r="T16" s="36"/>
      <c r="U16" s="36"/>
      <c r="V16" s="50">
        <f>T16+U16</f>
        <v>0</v>
      </c>
    </row>
    <row r="17" spans="1:22" s="37" customFormat="1" ht="12.75">
      <c r="A17" s="36"/>
      <c r="F17" s="36"/>
      <c r="G17" s="36"/>
      <c r="H17" s="36"/>
      <c r="I17" s="36"/>
      <c r="J17" s="50">
        <f>F17+H17</f>
        <v>0</v>
      </c>
      <c r="K17" s="50"/>
      <c r="L17" s="40"/>
      <c r="O17" s="64"/>
      <c r="T17" s="36"/>
      <c r="U17" s="36"/>
      <c r="V17" s="50">
        <f>T17+U17</f>
        <v>0</v>
      </c>
    </row>
    <row r="18" spans="1:22" s="37" customFormat="1" ht="12.75">
      <c r="A18" s="36"/>
      <c r="F18" s="36"/>
      <c r="G18" s="36"/>
      <c r="H18" s="36"/>
      <c r="I18" s="36"/>
      <c r="J18" s="50">
        <f>F18+H18</f>
        <v>0</v>
      </c>
      <c r="K18" s="50"/>
      <c r="L18" s="40"/>
      <c r="O18" s="64"/>
      <c r="T18" s="36"/>
      <c r="U18" s="36"/>
      <c r="V18" s="50">
        <f>T18+U18</f>
        <v>0</v>
      </c>
    </row>
    <row r="19" spans="1:22" s="37" customFormat="1" ht="12.75">
      <c r="A19" s="36"/>
      <c r="F19" s="36"/>
      <c r="G19" s="36"/>
      <c r="H19" s="36"/>
      <c r="I19" s="36"/>
      <c r="J19" s="50">
        <f>F19+H19</f>
        <v>0</v>
      </c>
      <c r="K19" s="50"/>
      <c r="L19" s="40"/>
      <c r="O19" s="64"/>
      <c r="T19" s="36"/>
      <c r="U19" s="36"/>
      <c r="V19" s="50">
        <f>T19+U19</f>
        <v>0</v>
      </c>
    </row>
    <row r="20" spans="1:22" s="37" customFormat="1" ht="12.75">
      <c r="A20" s="36"/>
      <c r="F20" s="36"/>
      <c r="G20" s="36"/>
      <c r="H20" s="36"/>
      <c r="I20" s="36"/>
      <c r="J20" s="50">
        <f>F20+H20</f>
        <v>0</v>
      </c>
      <c r="K20" s="50"/>
      <c r="L20" s="40"/>
      <c r="O20" s="64"/>
      <c r="T20" s="36"/>
      <c r="U20" s="36"/>
      <c r="V20" s="50">
        <f>T20+U20</f>
        <v>0</v>
      </c>
    </row>
    <row r="21" spans="1:22" s="37" customFormat="1" ht="12.75">
      <c r="A21" s="36"/>
      <c r="F21" s="36"/>
      <c r="G21" s="36"/>
      <c r="H21" s="36"/>
      <c r="I21" s="36"/>
      <c r="J21" s="50">
        <f>F21+H21</f>
        <v>0</v>
      </c>
      <c r="K21" s="50"/>
      <c r="L21" s="40"/>
      <c r="O21" s="64"/>
      <c r="T21" s="36"/>
      <c r="U21" s="36"/>
      <c r="V21" s="50">
        <f>T21+U21</f>
        <v>0</v>
      </c>
    </row>
    <row r="22" spans="1:22" s="37" customFormat="1" ht="12.75">
      <c r="A22" s="36"/>
      <c r="F22" s="36"/>
      <c r="G22" s="36"/>
      <c r="H22" s="36"/>
      <c r="I22" s="36"/>
      <c r="J22" s="50">
        <f>F22+H22</f>
        <v>0</v>
      </c>
      <c r="K22" s="50"/>
      <c r="L22" s="40"/>
      <c r="O22" s="64"/>
      <c r="T22" s="36"/>
      <c r="U22" s="36"/>
      <c r="V22" s="50">
        <f>T22+U22</f>
        <v>0</v>
      </c>
    </row>
    <row r="23" spans="1:22" s="37" customFormat="1" ht="12.75">
      <c r="A23" s="36"/>
      <c r="F23" s="36"/>
      <c r="G23" s="36"/>
      <c r="H23" s="36"/>
      <c r="I23" s="36"/>
      <c r="J23" s="50">
        <f>F23+H23</f>
        <v>0</v>
      </c>
      <c r="K23" s="50"/>
      <c r="L23" s="40"/>
      <c r="O23" s="64"/>
      <c r="T23" s="36"/>
      <c r="U23" s="36"/>
      <c r="V23" s="50">
        <f>T23+U23</f>
        <v>0</v>
      </c>
    </row>
    <row r="24" spans="1:22" s="37" customFormat="1" ht="12.75">
      <c r="A24" s="36"/>
      <c r="F24" s="36"/>
      <c r="G24" s="36"/>
      <c r="H24" s="36"/>
      <c r="I24" s="36"/>
      <c r="J24" s="50">
        <f>F24+H24</f>
        <v>0</v>
      </c>
      <c r="K24" s="50"/>
      <c r="L24" s="40"/>
      <c r="O24" s="64"/>
      <c r="T24" s="36"/>
      <c r="U24" s="36"/>
      <c r="V24" s="50">
        <f>T24+U24</f>
        <v>0</v>
      </c>
    </row>
    <row r="25" spans="1:22" s="37" customFormat="1" ht="12.75">
      <c r="A25" s="36"/>
      <c r="F25" s="36"/>
      <c r="G25" s="36"/>
      <c r="H25" s="36"/>
      <c r="I25" s="36"/>
      <c r="J25" s="50">
        <f>F25+H25</f>
        <v>0</v>
      </c>
      <c r="K25" s="50"/>
      <c r="L25" s="40"/>
      <c r="O25" s="64"/>
      <c r="T25" s="36"/>
      <c r="U25" s="36"/>
      <c r="V25" s="50">
        <f>T25+U25</f>
        <v>0</v>
      </c>
    </row>
    <row r="26" spans="1:22" s="37" customFormat="1" ht="12.75">
      <c r="A26" s="36"/>
      <c r="F26" s="36"/>
      <c r="G26" s="36"/>
      <c r="H26" s="36"/>
      <c r="I26" s="36"/>
      <c r="J26" s="50">
        <f>F26+H26</f>
        <v>0</v>
      </c>
      <c r="K26" s="50"/>
      <c r="L26" s="40"/>
      <c r="O26" s="64"/>
      <c r="T26" s="36"/>
      <c r="U26" s="36"/>
      <c r="V26" s="50">
        <f>T26+U26</f>
        <v>0</v>
      </c>
    </row>
    <row r="27" spans="1:22" s="37" customFormat="1" ht="12.75">
      <c r="A27" s="36"/>
      <c r="F27" s="36"/>
      <c r="G27" s="36"/>
      <c r="H27" s="36"/>
      <c r="I27" s="36"/>
      <c r="J27" s="50">
        <f>F27+H27</f>
        <v>0</v>
      </c>
      <c r="K27" s="50"/>
      <c r="L27" s="40"/>
      <c r="O27" s="64"/>
      <c r="T27" s="36"/>
      <c r="U27" s="36"/>
      <c r="V27" s="50">
        <f>T27+U27</f>
        <v>0</v>
      </c>
    </row>
    <row r="28" spans="1:22" s="37" customFormat="1" ht="12.75">
      <c r="A28" s="36"/>
      <c r="F28" s="36"/>
      <c r="G28" s="36"/>
      <c r="H28" s="36"/>
      <c r="I28" s="36"/>
      <c r="J28" s="50">
        <f>F28+H28</f>
        <v>0</v>
      </c>
      <c r="K28" s="50"/>
      <c r="L28" s="40"/>
      <c r="O28" s="64"/>
      <c r="T28" s="36"/>
      <c r="U28" s="36"/>
      <c r="V28" s="50">
        <f>T28+U28</f>
        <v>0</v>
      </c>
    </row>
    <row r="29" spans="1:22" s="37" customFormat="1" ht="12.75">
      <c r="A29" s="36"/>
      <c r="F29" s="36"/>
      <c r="G29" s="36"/>
      <c r="H29" s="36"/>
      <c r="I29" s="36"/>
      <c r="J29" s="50">
        <f>F29+H29</f>
        <v>0</v>
      </c>
      <c r="K29" s="50"/>
      <c r="L29" s="40"/>
      <c r="O29" s="64"/>
      <c r="T29" s="36"/>
      <c r="U29" s="36"/>
      <c r="V29" s="50">
        <f>T29+U29</f>
        <v>0</v>
      </c>
    </row>
    <row r="30" spans="1:22" s="37" customFormat="1" ht="12.75">
      <c r="A30" s="36"/>
      <c r="F30" s="36"/>
      <c r="G30" s="36"/>
      <c r="H30" s="36"/>
      <c r="I30" s="36"/>
      <c r="J30" s="50">
        <f>F30+H30</f>
        <v>0</v>
      </c>
      <c r="K30" s="50"/>
      <c r="L30" s="40"/>
      <c r="O30" s="64"/>
      <c r="T30" s="36"/>
      <c r="U30" s="36"/>
      <c r="V30" s="50">
        <f>T30+U30</f>
        <v>0</v>
      </c>
    </row>
    <row r="31" spans="1:22" s="37" customFormat="1" ht="12.75">
      <c r="A31" s="36"/>
      <c r="F31" s="36"/>
      <c r="G31" s="36"/>
      <c r="H31" s="36"/>
      <c r="I31" s="36"/>
      <c r="J31" s="50">
        <f>F31+H31</f>
        <v>0</v>
      </c>
      <c r="K31" s="50"/>
      <c r="L31" s="40"/>
      <c r="O31" s="64"/>
      <c r="T31" s="36"/>
      <c r="U31" s="36"/>
      <c r="V31" s="50"/>
    </row>
    <row r="32" spans="1:22" s="37" customFormat="1" ht="12.75">
      <c r="A32" s="36"/>
      <c r="F32" s="36"/>
      <c r="G32" s="36"/>
      <c r="H32" s="36"/>
      <c r="I32" s="36"/>
      <c r="J32" s="50">
        <f>F32+H32</f>
        <v>0</v>
      </c>
      <c r="K32" s="50"/>
      <c r="L32" s="40"/>
      <c r="O32" s="64"/>
      <c r="T32" s="36"/>
      <c r="U32" s="36"/>
      <c r="V32" s="50"/>
    </row>
    <row r="33" spans="1:22" s="37" customFormat="1" ht="12.75">
      <c r="A33" s="36"/>
      <c r="F33" s="36"/>
      <c r="G33" s="36"/>
      <c r="H33" s="36"/>
      <c r="I33" s="36"/>
      <c r="J33" s="50">
        <f>F33+H33</f>
        <v>0</v>
      </c>
      <c r="K33" s="50"/>
      <c r="L33" s="40"/>
      <c r="O33" s="64"/>
      <c r="T33" s="36"/>
      <c r="U33" s="36"/>
      <c r="V33" s="50"/>
    </row>
    <row r="34" spans="1:22" s="37" customFormat="1" ht="12.75">
      <c r="A34" s="36"/>
      <c r="F34" s="36"/>
      <c r="G34" s="36"/>
      <c r="H34" s="36"/>
      <c r="I34" s="36"/>
      <c r="J34" s="50">
        <f>F34+H34</f>
        <v>0</v>
      </c>
      <c r="K34" s="50"/>
      <c r="L34" s="40"/>
      <c r="O34" s="64"/>
      <c r="T34" s="36"/>
      <c r="U34" s="36"/>
      <c r="V34" s="50"/>
    </row>
    <row r="35" spans="1:22" s="37" customFormat="1" ht="12.75">
      <c r="A35" s="36"/>
      <c r="F35" s="36"/>
      <c r="G35" s="36"/>
      <c r="H35" s="36"/>
      <c r="I35" s="36"/>
      <c r="J35" s="50">
        <f>F35+H35</f>
        <v>0</v>
      </c>
      <c r="K35" s="50"/>
      <c r="L35" s="40"/>
      <c r="O35" s="64"/>
      <c r="T35" s="36"/>
      <c r="U35" s="36"/>
      <c r="V35" s="50"/>
    </row>
    <row r="36" spans="1:22" s="37" customFormat="1" ht="12.75">
      <c r="A36" s="36"/>
      <c r="F36" s="36"/>
      <c r="G36" s="36"/>
      <c r="H36" s="36"/>
      <c r="I36" s="36"/>
      <c r="J36" s="50">
        <f>F36+H36</f>
        <v>0</v>
      </c>
      <c r="K36" s="50"/>
      <c r="L36" s="40"/>
      <c r="O36" s="64"/>
      <c r="T36" s="36"/>
      <c r="U36" s="36"/>
      <c r="V36" s="50"/>
    </row>
    <row r="37" spans="1:22" s="37" customFormat="1" ht="12.75">
      <c r="A37" s="36"/>
      <c r="F37" s="36"/>
      <c r="G37" s="36"/>
      <c r="H37" s="36"/>
      <c r="I37" s="36"/>
      <c r="J37" s="50">
        <f>F37+H37</f>
        <v>0</v>
      </c>
      <c r="K37" s="50"/>
      <c r="L37" s="40"/>
      <c r="O37" s="64"/>
      <c r="T37" s="36"/>
      <c r="U37" s="36"/>
      <c r="V37" s="50"/>
    </row>
    <row r="38" spans="1:22" s="37" customFormat="1" ht="12.75">
      <c r="A38" s="36"/>
      <c r="F38" s="36"/>
      <c r="G38" s="36"/>
      <c r="H38" s="36"/>
      <c r="I38" s="36"/>
      <c r="J38" s="50">
        <f>F38+H38</f>
        <v>0</v>
      </c>
      <c r="K38" s="50"/>
      <c r="L38" s="40"/>
      <c r="O38" s="64"/>
      <c r="T38" s="36"/>
      <c r="U38" s="36"/>
      <c r="V38" s="50"/>
    </row>
    <row r="39" spans="1:22" s="37" customFormat="1" ht="12.75">
      <c r="A39" s="36"/>
      <c r="F39" s="36"/>
      <c r="G39" s="36"/>
      <c r="H39" s="36"/>
      <c r="I39" s="36"/>
      <c r="J39" s="50">
        <f>F39+H39</f>
        <v>0</v>
      </c>
      <c r="K39" s="50"/>
      <c r="L39" s="40"/>
      <c r="O39" s="64"/>
      <c r="T39" s="36"/>
      <c r="U39" s="36"/>
      <c r="V39" s="50"/>
    </row>
    <row r="40" spans="1:22" s="37" customFormat="1" ht="12.75">
      <c r="A40" s="36"/>
      <c r="F40" s="36"/>
      <c r="G40" s="36"/>
      <c r="H40" s="36"/>
      <c r="I40" s="36"/>
      <c r="J40" s="50">
        <f>F40+H40</f>
        <v>0</v>
      </c>
      <c r="K40" s="50"/>
      <c r="L40" s="40"/>
      <c r="O40" s="64"/>
      <c r="T40" s="36"/>
      <c r="U40" s="36"/>
      <c r="V40" s="50"/>
    </row>
    <row r="41" spans="1:22" s="37" customFormat="1" ht="12.75">
      <c r="A41" s="36"/>
      <c r="F41" s="36"/>
      <c r="G41" s="36"/>
      <c r="H41" s="36"/>
      <c r="I41" s="36"/>
      <c r="J41" s="50">
        <f>F41+H41</f>
        <v>0</v>
      </c>
      <c r="K41" s="50"/>
      <c r="L41" s="40"/>
      <c r="O41" s="64"/>
      <c r="T41" s="36"/>
      <c r="U41" s="36"/>
      <c r="V41" s="50"/>
    </row>
    <row r="42" spans="1:22" s="37" customFormat="1" ht="12.75">
      <c r="A42" s="36"/>
      <c r="F42" s="36"/>
      <c r="G42" s="36"/>
      <c r="H42" s="36"/>
      <c r="I42" s="36"/>
      <c r="J42" s="50">
        <f>F42+H42</f>
        <v>0</v>
      </c>
      <c r="K42" s="50"/>
      <c r="L42" s="40"/>
      <c r="O42" s="64"/>
      <c r="T42" s="36"/>
      <c r="U42" s="36"/>
      <c r="V42" s="50"/>
    </row>
    <row r="43" spans="1:22" s="37" customFormat="1" ht="12.75">
      <c r="A43" s="36"/>
      <c r="F43" s="36"/>
      <c r="G43" s="36"/>
      <c r="H43" s="36"/>
      <c r="I43" s="36"/>
      <c r="J43" s="50">
        <f>F43+H43</f>
        <v>0</v>
      </c>
      <c r="K43" s="50"/>
      <c r="L43" s="40"/>
      <c r="O43" s="64"/>
      <c r="T43" s="36"/>
      <c r="U43" s="36"/>
      <c r="V43" s="50"/>
    </row>
    <row r="44" spans="1:22" s="37" customFormat="1" ht="12.75">
      <c r="A44" s="36"/>
      <c r="F44" s="36"/>
      <c r="G44" s="36"/>
      <c r="H44" s="36"/>
      <c r="I44" s="36"/>
      <c r="J44" s="50">
        <f>F44+H44</f>
        <v>0</v>
      </c>
      <c r="K44" s="50"/>
      <c r="L44" s="40"/>
      <c r="O44" s="64"/>
      <c r="T44" s="36"/>
      <c r="U44" s="36"/>
      <c r="V44" s="50"/>
    </row>
    <row r="45" spans="1:22" s="37" customFormat="1" ht="12.75">
      <c r="A45" s="36"/>
      <c r="F45" s="36"/>
      <c r="G45" s="36"/>
      <c r="H45" s="36"/>
      <c r="I45" s="36"/>
      <c r="J45" s="50">
        <f>F45+H45</f>
        <v>0</v>
      </c>
      <c r="K45" s="50"/>
      <c r="L45" s="40"/>
      <c r="O45" s="64"/>
      <c r="T45" s="36"/>
      <c r="U45" s="36"/>
      <c r="V45" s="50"/>
    </row>
    <row r="46" spans="1:22" s="37" customFormat="1" ht="12.75">
      <c r="A46" s="36"/>
      <c r="F46" s="36"/>
      <c r="G46" s="36"/>
      <c r="H46" s="36"/>
      <c r="I46" s="36"/>
      <c r="J46" s="50">
        <f>F46+H46</f>
        <v>0</v>
      </c>
      <c r="K46" s="50"/>
      <c r="L46" s="40"/>
      <c r="O46" s="64"/>
      <c r="T46" s="36"/>
      <c r="U46" s="36"/>
      <c r="V46" s="50"/>
    </row>
    <row r="47" spans="1:22" s="37" customFormat="1" ht="12.75">
      <c r="A47" s="36"/>
      <c r="F47" s="36"/>
      <c r="G47" s="36"/>
      <c r="H47" s="36"/>
      <c r="I47" s="36"/>
      <c r="J47" s="50">
        <f>F47+H47</f>
        <v>0</v>
      </c>
      <c r="K47" s="50"/>
      <c r="L47" s="40"/>
      <c r="O47" s="64"/>
      <c r="T47" s="36"/>
      <c r="U47" s="36"/>
      <c r="V47" s="50"/>
    </row>
    <row r="48" spans="1:22" s="37" customFormat="1" ht="12.75">
      <c r="A48" s="36"/>
      <c r="F48" s="36"/>
      <c r="G48" s="36"/>
      <c r="H48" s="36"/>
      <c r="I48" s="36"/>
      <c r="J48" s="50">
        <f>F48+H48</f>
        <v>0</v>
      </c>
      <c r="K48" s="50"/>
      <c r="L48" s="40"/>
      <c r="O48" s="64"/>
      <c r="T48" s="36"/>
      <c r="U48" s="36"/>
      <c r="V48" s="50"/>
    </row>
    <row r="49" spans="1:22" s="37" customFormat="1" ht="12.75">
      <c r="A49" s="36"/>
      <c r="F49" s="36"/>
      <c r="G49" s="36"/>
      <c r="H49" s="36"/>
      <c r="I49" s="36"/>
      <c r="J49" s="50">
        <f>F49+H49</f>
        <v>0</v>
      </c>
      <c r="K49" s="50"/>
      <c r="L49" s="40"/>
      <c r="O49" s="64"/>
      <c r="T49" s="36"/>
      <c r="U49" s="36"/>
      <c r="V49" s="50"/>
    </row>
    <row r="50" spans="1:22" s="37" customFormat="1" ht="12.75">
      <c r="A50" s="36"/>
      <c r="F50" s="36"/>
      <c r="G50" s="36"/>
      <c r="H50" s="36"/>
      <c r="I50" s="36"/>
      <c r="J50" s="50">
        <f>F50+H50</f>
        <v>0</v>
      </c>
      <c r="K50" s="50"/>
      <c r="L50" s="40"/>
      <c r="O50" s="64"/>
      <c r="T50" s="36"/>
      <c r="U50" s="36"/>
      <c r="V50" s="50"/>
    </row>
    <row r="51" spans="1:22" s="37" customFormat="1" ht="12.75">
      <c r="A51" s="36"/>
      <c r="F51" s="36"/>
      <c r="G51" s="36"/>
      <c r="H51" s="36"/>
      <c r="I51" s="36"/>
      <c r="J51" s="50">
        <f>F51+H51</f>
        <v>0</v>
      </c>
      <c r="K51" s="50"/>
      <c r="L51" s="40"/>
      <c r="O51" s="64"/>
      <c r="T51" s="36"/>
      <c r="U51" s="36"/>
      <c r="V51" s="50"/>
    </row>
    <row r="52" spans="1:22" s="37" customFormat="1" ht="12.75">
      <c r="A52" s="36"/>
      <c r="F52" s="36"/>
      <c r="G52" s="36"/>
      <c r="H52" s="36"/>
      <c r="I52" s="36"/>
      <c r="J52" s="50">
        <f>F52+H52</f>
        <v>0</v>
      </c>
      <c r="K52" s="50"/>
      <c r="L52" s="40"/>
      <c r="O52" s="64"/>
      <c r="T52" s="36"/>
      <c r="U52" s="36"/>
      <c r="V52" s="50"/>
    </row>
    <row r="53" spans="1:22" s="37" customFormat="1" ht="12.75">
      <c r="A53" s="36"/>
      <c r="F53" s="36"/>
      <c r="G53" s="36"/>
      <c r="H53" s="36"/>
      <c r="I53" s="36"/>
      <c r="J53" s="50">
        <f>F53+H53</f>
        <v>0</v>
      </c>
      <c r="K53" s="50"/>
      <c r="L53" s="40"/>
      <c r="O53" s="64"/>
      <c r="T53" s="36"/>
      <c r="U53" s="36"/>
      <c r="V53" s="50"/>
    </row>
    <row r="54" spans="1:22" s="37" customFormat="1" ht="12.75">
      <c r="A54" s="36"/>
      <c r="F54" s="36"/>
      <c r="G54" s="36"/>
      <c r="H54" s="36"/>
      <c r="I54" s="36"/>
      <c r="J54" s="50">
        <f>F54+H54</f>
        <v>0</v>
      </c>
      <c r="K54" s="50"/>
      <c r="L54" s="40"/>
      <c r="O54" s="64"/>
      <c r="T54" s="36"/>
      <c r="U54" s="36"/>
      <c r="V54" s="50"/>
    </row>
    <row r="55" spans="1:22" s="37" customFormat="1" ht="12.75">
      <c r="A55" s="36"/>
      <c r="F55" s="36"/>
      <c r="G55" s="36"/>
      <c r="H55" s="36"/>
      <c r="I55" s="36"/>
      <c r="J55" s="50">
        <f>F55+H55</f>
        <v>0</v>
      </c>
      <c r="K55" s="50"/>
      <c r="L55" s="40"/>
      <c r="O55" s="64"/>
      <c r="T55" s="36"/>
      <c r="U55" s="36"/>
      <c r="V55" s="50"/>
    </row>
    <row r="56" spans="1:22" s="37" customFormat="1" ht="12.75">
      <c r="A56" s="36"/>
      <c r="F56" s="36"/>
      <c r="G56" s="36"/>
      <c r="H56" s="36"/>
      <c r="I56" s="36"/>
      <c r="J56" s="50">
        <f>F56+H56</f>
        <v>0</v>
      </c>
      <c r="K56" s="50"/>
      <c r="L56" s="40"/>
      <c r="O56" s="64"/>
      <c r="T56" s="36"/>
      <c r="U56" s="36"/>
      <c r="V56" s="50"/>
    </row>
    <row r="57" spans="1:22" s="37" customFormat="1" ht="12.75">
      <c r="A57" s="36"/>
      <c r="F57" s="36"/>
      <c r="G57" s="36"/>
      <c r="H57" s="36"/>
      <c r="I57" s="36"/>
      <c r="J57" s="50">
        <f>F57+H57</f>
        <v>0</v>
      </c>
      <c r="K57" s="50"/>
      <c r="L57" s="40"/>
      <c r="O57" s="64"/>
      <c r="T57" s="36"/>
      <c r="U57" s="36"/>
      <c r="V57" s="50"/>
    </row>
    <row r="58" spans="1:22" s="37" customFormat="1" ht="12.75">
      <c r="A58" s="36"/>
      <c r="F58" s="36"/>
      <c r="G58" s="36"/>
      <c r="H58" s="36"/>
      <c r="I58" s="36"/>
      <c r="J58" s="50">
        <f>F58+H58</f>
        <v>0</v>
      </c>
      <c r="K58" s="50"/>
      <c r="L58" s="40"/>
      <c r="O58" s="64"/>
      <c r="T58" s="36"/>
      <c r="U58" s="36"/>
      <c r="V58" s="50"/>
    </row>
    <row r="59" spans="1:22" s="37" customFormat="1" ht="12.75">
      <c r="A59" s="36"/>
      <c r="F59" s="36"/>
      <c r="G59" s="36"/>
      <c r="H59" s="36"/>
      <c r="I59" s="36"/>
      <c r="J59" s="50">
        <f>F59+H59</f>
        <v>0</v>
      </c>
      <c r="K59" s="50"/>
      <c r="L59" s="40"/>
      <c r="O59" s="64"/>
      <c r="T59" s="36"/>
      <c r="U59" s="36"/>
      <c r="V59" s="50"/>
    </row>
    <row r="60" spans="1:22" s="37" customFormat="1" ht="12.75">
      <c r="A60" s="36"/>
      <c r="F60" s="36"/>
      <c r="G60" s="36"/>
      <c r="H60" s="36"/>
      <c r="I60" s="36"/>
      <c r="J60" s="50">
        <f>F60+H60</f>
        <v>0</v>
      </c>
      <c r="K60" s="50"/>
      <c r="L60" s="40"/>
      <c r="O60" s="64"/>
      <c r="T60" s="36"/>
      <c r="U60" s="36"/>
      <c r="V60" s="50"/>
    </row>
    <row r="61" spans="1:22" s="37" customFormat="1" ht="12.75">
      <c r="A61" s="36"/>
      <c r="F61" s="36"/>
      <c r="G61" s="36"/>
      <c r="H61" s="36"/>
      <c r="I61" s="36"/>
      <c r="J61" s="50">
        <f>F61+H61</f>
        <v>0</v>
      </c>
      <c r="K61" s="50"/>
      <c r="L61" s="40"/>
      <c r="O61" s="64"/>
      <c r="T61" s="36"/>
      <c r="U61" s="36"/>
      <c r="V61" s="50"/>
    </row>
    <row r="62" spans="1:22" s="37" customFormat="1" ht="12.75">
      <c r="A62" s="36"/>
      <c r="F62" s="36"/>
      <c r="G62" s="36"/>
      <c r="H62" s="36"/>
      <c r="I62" s="36"/>
      <c r="J62" s="50">
        <f>F62+H62</f>
        <v>0</v>
      </c>
      <c r="K62" s="50"/>
      <c r="L62" s="40"/>
      <c r="O62" s="64"/>
      <c r="T62" s="36"/>
      <c r="U62" s="36"/>
      <c r="V62" s="50"/>
    </row>
    <row r="63" spans="1:22" s="37" customFormat="1" ht="12.75">
      <c r="A63" s="36"/>
      <c r="F63" s="36"/>
      <c r="G63" s="36"/>
      <c r="H63" s="36"/>
      <c r="I63" s="36"/>
      <c r="J63" s="50">
        <f>F63+H63</f>
        <v>0</v>
      </c>
      <c r="K63" s="50"/>
      <c r="L63" s="40"/>
      <c r="O63" s="64"/>
      <c r="T63" s="36"/>
      <c r="U63" s="36"/>
      <c r="V63" s="50"/>
    </row>
    <row r="64" spans="1:22" s="37" customFormat="1" ht="12.75">
      <c r="A64" s="36"/>
      <c r="F64" s="36"/>
      <c r="G64" s="36"/>
      <c r="H64" s="36"/>
      <c r="I64" s="36"/>
      <c r="J64" s="50">
        <f>F64+H64</f>
        <v>0</v>
      </c>
      <c r="K64" s="50"/>
      <c r="L64" s="40"/>
      <c r="O64" s="64"/>
      <c r="T64" s="36"/>
      <c r="U64" s="36"/>
      <c r="V64" s="50"/>
    </row>
    <row r="65" spans="1:22" s="37" customFormat="1" ht="12.75">
      <c r="A65" s="36"/>
      <c r="F65" s="36"/>
      <c r="G65" s="36"/>
      <c r="H65" s="36"/>
      <c r="I65" s="36"/>
      <c r="J65" s="50">
        <f>F65+H65</f>
        <v>0</v>
      </c>
      <c r="K65" s="50"/>
      <c r="L65" s="40"/>
      <c r="O65" s="64"/>
      <c r="T65" s="36"/>
      <c r="U65" s="36"/>
      <c r="V65" s="50"/>
    </row>
    <row r="66" spans="1:22" s="37" customFormat="1" ht="12.75">
      <c r="A66" s="36"/>
      <c r="F66" s="36"/>
      <c r="G66" s="36"/>
      <c r="H66" s="36"/>
      <c r="I66" s="36"/>
      <c r="J66" s="50">
        <f>F66+H66</f>
        <v>0</v>
      </c>
      <c r="K66" s="50"/>
      <c r="L66" s="40"/>
      <c r="O66" s="64"/>
      <c r="T66" s="36"/>
      <c r="U66" s="36"/>
      <c r="V66" s="50"/>
    </row>
    <row r="67" spans="1:22" s="37" customFormat="1" ht="12.75">
      <c r="A67" s="36"/>
      <c r="F67" s="36"/>
      <c r="G67" s="36"/>
      <c r="H67" s="36"/>
      <c r="I67" s="36"/>
      <c r="J67" s="50">
        <f>F67+H67</f>
        <v>0</v>
      </c>
      <c r="K67" s="50"/>
      <c r="L67" s="40"/>
      <c r="O67" s="64"/>
      <c r="T67" s="36"/>
      <c r="U67" s="36"/>
      <c r="V67" s="50"/>
    </row>
    <row r="68" spans="1:22" s="37" customFormat="1" ht="12.75">
      <c r="A68" s="36"/>
      <c r="F68" s="36"/>
      <c r="G68" s="36"/>
      <c r="H68" s="36"/>
      <c r="I68" s="36"/>
      <c r="J68" s="50">
        <f>F68+H68</f>
        <v>0</v>
      </c>
      <c r="K68" s="50"/>
      <c r="L68" s="40"/>
      <c r="O68" s="64"/>
      <c r="T68" s="36"/>
      <c r="U68" s="36"/>
      <c r="V68" s="50"/>
    </row>
    <row r="69" spans="1:22" s="37" customFormat="1" ht="12.75">
      <c r="A69" s="36"/>
      <c r="F69" s="36"/>
      <c r="G69" s="36"/>
      <c r="H69" s="36"/>
      <c r="I69" s="36"/>
      <c r="J69" s="50">
        <f>F69+H69</f>
        <v>0</v>
      </c>
      <c r="K69" s="50"/>
      <c r="L69" s="40"/>
      <c r="O69" s="64"/>
      <c r="T69" s="36"/>
      <c r="U69" s="36"/>
      <c r="V69" s="50"/>
    </row>
    <row r="70" spans="1:22" s="37" customFormat="1" ht="12.75">
      <c r="A70" s="36"/>
      <c r="F70" s="36"/>
      <c r="G70" s="36"/>
      <c r="H70" s="36"/>
      <c r="I70" s="36"/>
      <c r="J70" s="50">
        <f>F70+H70</f>
        <v>0</v>
      </c>
      <c r="K70" s="50"/>
      <c r="L70" s="40"/>
      <c r="O70" s="64"/>
      <c r="T70" s="36"/>
      <c r="U70" s="36"/>
      <c r="V70" s="50"/>
    </row>
    <row r="71" spans="1:22" s="37" customFormat="1" ht="12.75">
      <c r="A71" s="36"/>
      <c r="F71" s="36"/>
      <c r="G71" s="36"/>
      <c r="H71" s="36"/>
      <c r="I71" s="36"/>
      <c r="J71" s="36"/>
      <c r="K71" s="36"/>
      <c r="L71" s="75"/>
      <c r="O71" s="64"/>
      <c r="T71" s="36"/>
      <c r="U71" s="36"/>
      <c r="V71" s="36"/>
    </row>
    <row r="72" spans="1:22" s="37" customFormat="1" ht="12.75">
      <c r="A72" s="36"/>
      <c r="F72" s="36"/>
      <c r="G72" s="36"/>
      <c r="H72" s="36"/>
      <c r="I72" s="36"/>
      <c r="J72" s="36"/>
      <c r="K72" s="36"/>
      <c r="L72" s="75"/>
      <c r="O72" s="64"/>
      <c r="T72" s="36"/>
      <c r="U72" s="36"/>
      <c r="V72" s="36"/>
    </row>
    <row r="73" spans="1:22" s="37" customFormat="1" ht="12.75">
      <c r="A73" s="36"/>
      <c r="F73" s="36"/>
      <c r="G73" s="36"/>
      <c r="H73" s="36"/>
      <c r="I73" s="36"/>
      <c r="J73" s="36"/>
      <c r="K73" s="36"/>
      <c r="L73" s="75"/>
      <c r="O73" s="64"/>
      <c r="T73" s="36"/>
      <c r="U73" s="36"/>
      <c r="V73" s="36"/>
    </row>
    <row r="74" spans="1:22" s="37" customFormat="1" ht="12.75">
      <c r="A74" s="36"/>
      <c r="F74" s="36"/>
      <c r="G74" s="36"/>
      <c r="H74" s="36"/>
      <c r="I74" s="36"/>
      <c r="J74" s="36"/>
      <c r="K74" s="36"/>
      <c r="L74" s="75"/>
      <c r="O74" s="64"/>
      <c r="T74" s="36"/>
      <c r="U74" s="36"/>
      <c r="V74" s="36"/>
    </row>
    <row r="75" spans="1:22" s="37" customFormat="1" ht="12.75">
      <c r="A75" s="36"/>
      <c r="F75" s="36"/>
      <c r="G75" s="36"/>
      <c r="H75" s="36"/>
      <c r="I75" s="36"/>
      <c r="J75" s="36"/>
      <c r="K75" s="36"/>
      <c r="L75" s="75"/>
      <c r="O75" s="64"/>
      <c r="T75" s="36"/>
      <c r="U75" s="36"/>
      <c r="V75" s="36"/>
    </row>
    <row r="76" spans="1:22" s="37" customFormat="1" ht="12.75">
      <c r="A76" s="36"/>
      <c r="F76" s="36"/>
      <c r="G76" s="36"/>
      <c r="H76" s="36"/>
      <c r="I76" s="36"/>
      <c r="J76" s="36"/>
      <c r="K76" s="36"/>
      <c r="L76" s="75"/>
      <c r="O76" s="64"/>
      <c r="T76" s="36"/>
      <c r="U76" s="36"/>
      <c r="V76" s="36"/>
    </row>
    <row r="77" spans="1:22" s="37" customFormat="1" ht="12.75">
      <c r="A77" s="36"/>
      <c r="F77" s="36"/>
      <c r="G77" s="36"/>
      <c r="H77" s="36"/>
      <c r="I77" s="36"/>
      <c r="J77" s="36"/>
      <c r="K77" s="36"/>
      <c r="L77" s="75"/>
      <c r="O77" s="64"/>
      <c r="T77" s="36"/>
      <c r="U77" s="36"/>
      <c r="V77" s="36"/>
    </row>
    <row r="78" spans="1:22" s="37" customFormat="1" ht="12.75">
      <c r="A78" s="36"/>
      <c r="F78" s="36"/>
      <c r="G78" s="36"/>
      <c r="H78" s="36"/>
      <c r="I78" s="36"/>
      <c r="J78" s="36"/>
      <c r="K78" s="36"/>
      <c r="L78" s="75"/>
      <c r="O78" s="64"/>
      <c r="T78" s="36"/>
      <c r="U78" s="36"/>
      <c r="V78" s="36"/>
    </row>
    <row r="79" spans="1:22" s="37" customFormat="1" ht="12.75">
      <c r="A79" s="36"/>
      <c r="F79" s="36"/>
      <c r="G79" s="36"/>
      <c r="H79" s="36"/>
      <c r="I79" s="36"/>
      <c r="J79" s="36"/>
      <c r="K79" s="36"/>
      <c r="L79" s="75"/>
      <c r="O79" s="64"/>
      <c r="T79" s="36"/>
      <c r="U79" s="36"/>
      <c r="V79" s="36"/>
    </row>
    <row r="80" spans="1:22" s="37" customFormat="1" ht="12.75">
      <c r="A80" s="36"/>
      <c r="F80" s="36"/>
      <c r="G80" s="36"/>
      <c r="H80" s="36"/>
      <c r="I80" s="36"/>
      <c r="J80" s="36"/>
      <c r="K80" s="36"/>
      <c r="L80" s="75"/>
      <c r="O80" s="64"/>
      <c r="T80" s="36"/>
      <c r="U80" s="36"/>
      <c r="V80" s="36"/>
    </row>
    <row r="81" spans="1:22" s="37" customFormat="1" ht="12.75">
      <c r="A81" s="36"/>
      <c r="F81" s="36"/>
      <c r="G81" s="36"/>
      <c r="H81" s="36"/>
      <c r="I81" s="36"/>
      <c r="J81" s="36"/>
      <c r="K81" s="36"/>
      <c r="L81" s="75"/>
      <c r="O81" s="64"/>
      <c r="T81" s="36"/>
      <c r="U81" s="36"/>
      <c r="V81" s="36"/>
    </row>
    <row r="82" spans="1:22" s="37" customFormat="1" ht="12.75">
      <c r="A82" s="36"/>
      <c r="F82" s="36"/>
      <c r="G82" s="36"/>
      <c r="H82" s="36"/>
      <c r="I82" s="36"/>
      <c r="J82" s="36"/>
      <c r="K82" s="36"/>
      <c r="L82" s="75"/>
      <c r="O82" s="64"/>
      <c r="T82" s="36"/>
      <c r="U82" s="36"/>
      <c r="V82" s="36"/>
    </row>
    <row r="83" spans="1:22" s="37" customFormat="1" ht="12.75">
      <c r="A83" s="36"/>
      <c r="F83" s="36"/>
      <c r="G83" s="36"/>
      <c r="H83" s="36"/>
      <c r="I83" s="36"/>
      <c r="J83" s="36"/>
      <c r="K83" s="36"/>
      <c r="L83" s="75"/>
      <c r="O83" s="64"/>
      <c r="T83" s="36"/>
      <c r="U83" s="36"/>
      <c r="V83" s="36"/>
    </row>
    <row r="84" spans="1:22" s="37" customFormat="1" ht="12.75">
      <c r="A84" s="36"/>
      <c r="F84" s="36"/>
      <c r="G84" s="36"/>
      <c r="H84" s="36"/>
      <c r="I84" s="36"/>
      <c r="J84" s="36"/>
      <c r="K84" s="36"/>
      <c r="L84" s="75"/>
      <c r="O84" s="64"/>
      <c r="T84" s="36"/>
      <c r="U84" s="36"/>
      <c r="V84" s="36"/>
    </row>
    <row r="85" spans="1:22" s="37" customFormat="1" ht="12.75">
      <c r="A85" s="36"/>
      <c r="F85" s="36"/>
      <c r="G85" s="36"/>
      <c r="H85" s="36"/>
      <c r="I85" s="36"/>
      <c r="J85" s="36"/>
      <c r="K85" s="36"/>
      <c r="L85" s="75"/>
      <c r="O85" s="64"/>
      <c r="T85" s="36"/>
      <c r="U85" s="36"/>
      <c r="V85" s="36"/>
    </row>
    <row r="86" spans="1:22" s="37" customFormat="1" ht="12.75">
      <c r="A86" s="36"/>
      <c r="F86" s="36"/>
      <c r="G86" s="36"/>
      <c r="H86" s="36"/>
      <c r="I86" s="36"/>
      <c r="J86" s="36"/>
      <c r="K86" s="36"/>
      <c r="L86" s="75"/>
      <c r="O86" s="64"/>
      <c r="T86" s="36"/>
      <c r="U86" s="36"/>
      <c r="V86" s="36"/>
    </row>
    <row r="87" spans="1:22" s="37" customFormat="1" ht="12.75">
      <c r="A87" s="36"/>
      <c r="F87" s="36"/>
      <c r="G87" s="36"/>
      <c r="H87" s="36"/>
      <c r="I87" s="36"/>
      <c r="J87" s="36"/>
      <c r="K87" s="36"/>
      <c r="L87" s="75"/>
      <c r="O87" s="64"/>
      <c r="T87" s="36"/>
      <c r="U87" s="36"/>
      <c r="V87" s="36"/>
    </row>
    <row r="88" spans="1:22" s="37" customFormat="1" ht="12.75">
      <c r="A88" s="36"/>
      <c r="F88" s="36"/>
      <c r="G88" s="36"/>
      <c r="H88" s="36"/>
      <c r="I88" s="36"/>
      <c r="J88" s="36"/>
      <c r="K88" s="36"/>
      <c r="L88" s="75"/>
      <c r="O88" s="64"/>
      <c r="T88" s="36"/>
      <c r="U88" s="36"/>
      <c r="V88" s="36"/>
    </row>
    <row r="89" spans="1:22" s="37" customFormat="1" ht="12.75">
      <c r="A89" s="36"/>
      <c r="F89" s="36"/>
      <c r="G89" s="36"/>
      <c r="H89" s="36"/>
      <c r="I89" s="36"/>
      <c r="J89" s="36"/>
      <c r="K89" s="36"/>
      <c r="L89" s="75"/>
      <c r="O89" s="64"/>
      <c r="T89" s="36"/>
      <c r="U89" s="36"/>
      <c r="V89" s="36"/>
    </row>
    <row r="90" spans="1:22" s="37" customFormat="1" ht="12.75">
      <c r="A90" s="36"/>
      <c r="F90" s="36"/>
      <c r="G90" s="36"/>
      <c r="H90" s="36"/>
      <c r="I90" s="36"/>
      <c r="J90" s="36"/>
      <c r="K90" s="36"/>
      <c r="L90" s="75"/>
      <c r="O90" s="64"/>
      <c r="T90" s="36"/>
      <c r="U90" s="36"/>
      <c r="V90" s="36"/>
    </row>
    <row r="91" spans="1:22" s="37" customFormat="1" ht="12.75">
      <c r="A91" s="36"/>
      <c r="F91" s="36"/>
      <c r="G91" s="36"/>
      <c r="H91" s="36"/>
      <c r="I91" s="36"/>
      <c r="J91" s="36"/>
      <c r="K91" s="36"/>
      <c r="L91" s="75"/>
      <c r="O91" s="64"/>
      <c r="T91" s="36"/>
      <c r="U91" s="36"/>
      <c r="V91" s="36"/>
    </row>
    <row r="92" spans="1:22" s="37" customFormat="1" ht="12.75">
      <c r="A92" s="36"/>
      <c r="F92" s="36"/>
      <c r="G92" s="36"/>
      <c r="H92" s="36"/>
      <c r="I92" s="36"/>
      <c r="J92" s="36"/>
      <c r="K92" s="36"/>
      <c r="L92" s="75"/>
      <c r="O92" s="64"/>
      <c r="T92" s="36"/>
      <c r="U92" s="36"/>
      <c r="V92" s="36"/>
    </row>
    <row r="93" spans="1:22" s="37" customFormat="1" ht="12.75">
      <c r="A93" s="36"/>
      <c r="F93" s="36"/>
      <c r="G93" s="36"/>
      <c r="H93" s="36"/>
      <c r="I93" s="36"/>
      <c r="J93" s="36"/>
      <c r="K93" s="36"/>
      <c r="L93" s="75"/>
      <c r="O93" s="64"/>
      <c r="T93" s="36"/>
      <c r="U93" s="36"/>
      <c r="V93" s="36"/>
    </row>
    <row r="94" spans="1:22" s="37" customFormat="1" ht="12.75">
      <c r="A94" s="36"/>
      <c r="F94" s="36"/>
      <c r="G94" s="36"/>
      <c r="H94" s="36"/>
      <c r="I94" s="36"/>
      <c r="J94" s="36"/>
      <c r="K94" s="36"/>
      <c r="L94" s="75"/>
      <c r="O94" s="64"/>
      <c r="T94" s="36"/>
      <c r="U94" s="36"/>
      <c r="V94" s="36"/>
    </row>
    <row r="95" spans="1:22" s="37" customFormat="1" ht="12.75">
      <c r="A95" s="36"/>
      <c r="F95" s="36"/>
      <c r="G95" s="36"/>
      <c r="H95" s="36"/>
      <c r="I95" s="36"/>
      <c r="J95" s="36"/>
      <c r="K95" s="36"/>
      <c r="L95" s="75"/>
      <c r="O95" s="64"/>
      <c r="T95" s="36"/>
      <c r="U95" s="36"/>
      <c r="V95" s="36"/>
    </row>
    <row r="96" spans="1:22" s="37" customFormat="1" ht="12.75">
      <c r="A96" s="36"/>
      <c r="F96" s="36"/>
      <c r="G96" s="36"/>
      <c r="H96" s="36"/>
      <c r="I96" s="36"/>
      <c r="J96" s="36"/>
      <c r="K96" s="36"/>
      <c r="L96" s="75"/>
      <c r="O96" s="64"/>
      <c r="T96" s="36"/>
      <c r="U96" s="36"/>
      <c r="V96" s="36"/>
    </row>
    <row r="97" spans="1:22" s="37" customFormat="1" ht="12.75">
      <c r="A97" s="36"/>
      <c r="F97" s="36"/>
      <c r="G97" s="36"/>
      <c r="H97" s="36"/>
      <c r="I97" s="36"/>
      <c r="J97" s="36"/>
      <c r="K97" s="36"/>
      <c r="L97" s="75"/>
      <c r="O97" s="64"/>
      <c r="T97" s="36"/>
      <c r="U97" s="36"/>
      <c r="V97" s="36"/>
    </row>
    <row r="98" spans="1:22" s="37" customFormat="1" ht="12.75">
      <c r="A98" s="36"/>
      <c r="F98" s="36"/>
      <c r="G98" s="36"/>
      <c r="H98" s="36"/>
      <c r="I98" s="36"/>
      <c r="J98" s="36"/>
      <c r="K98" s="36"/>
      <c r="L98" s="75"/>
      <c r="O98" s="64"/>
      <c r="T98" s="36"/>
      <c r="U98" s="36"/>
      <c r="V98" s="36"/>
    </row>
    <row r="99" spans="1:22" s="37" customFormat="1" ht="12.75">
      <c r="A99" s="36"/>
      <c r="F99" s="36"/>
      <c r="G99" s="36"/>
      <c r="H99" s="36"/>
      <c r="I99" s="36"/>
      <c r="J99" s="36"/>
      <c r="K99" s="36"/>
      <c r="L99" s="75"/>
      <c r="O99" s="64"/>
      <c r="T99" s="36"/>
      <c r="U99" s="36"/>
      <c r="V99" s="36"/>
    </row>
    <row r="100" spans="1:22" s="37" customFormat="1" ht="12.75">
      <c r="A100" s="36"/>
      <c r="F100" s="36"/>
      <c r="G100" s="36"/>
      <c r="H100" s="36"/>
      <c r="I100" s="36"/>
      <c r="J100" s="36"/>
      <c r="K100" s="36"/>
      <c r="L100" s="75"/>
      <c r="O100" s="64"/>
      <c r="T100" s="36"/>
      <c r="U100" s="36"/>
      <c r="V100" s="36"/>
    </row>
  </sheetData>
  <sheetProtection selectLockedCells="1" selectUnlockedCells="1"/>
  <mergeCells count="2">
    <mergeCell ref="F2:J2"/>
    <mergeCell ref="K2:K3"/>
  </mergeCells>
  <conditionalFormatting sqref="J1:J3 K1:L2 L3">
    <cfRule type="cellIs" priority="1" dxfId="0" operator="equal" stopIfTrue="1">
      <formula>0</formula>
    </cfRule>
  </conditionalFormatting>
  <conditionalFormatting sqref="J4:K70">
    <cfRule type="cellIs" priority="2" dxfId="0" operator="equal" stopIfTrue="1">
      <formula>0</formula>
    </cfRule>
  </conditionalFormatting>
  <conditionalFormatting sqref="V4:V30">
    <cfRule type="cellIs" priority="3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6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153"/>
  <sheetViews>
    <sheetView workbookViewId="0" topLeftCell="A1">
      <selection activeCell="A4" sqref="A4"/>
    </sheetView>
  </sheetViews>
  <sheetFormatPr defaultColWidth="11.421875" defaultRowHeight="12.75"/>
  <cols>
    <col min="1" max="1" width="23.57421875" style="1" customWidth="1"/>
    <col min="2" max="16384" width="10.7109375" style="1" customWidth="1"/>
  </cols>
  <sheetData>
    <row r="1" spans="1:2" ht="12.75">
      <c r="A1" s="81" t="s">
        <v>268</v>
      </c>
      <c r="B1" s="81" t="s">
        <v>269</v>
      </c>
    </row>
    <row r="5" spans="1:2" ht="12.75">
      <c r="A5" s="1" t="s">
        <v>270</v>
      </c>
      <c r="B5" s="1">
        <v>80</v>
      </c>
    </row>
    <row r="6" spans="1:2" ht="12.75">
      <c r="A6" s="1" t="s">
        <v>271</v>
      </c>
      <c r="B6" s="1">
        <v>80</v>
      </c>
    </row>
    <row r="7" spans="1:2" ht="12.75">
      <c r="A7" s="1" t="s">
        <v>272</v>
      </c>
      <c r="B7" s="1">
        <v>18</v>
      </c>
    </row>
    <row r="8" spans="1:2" ht="12.75">
      <c r="A8" s="1" t="s">
        <v>273</v>
      </c>
      <c r="B8" s="1">
        <v>62</v>
      </c>
    </row>
    <row r="9" spans="1:2" ht="12.75">
      <c r="A9" s="1" t="s">
        <v>211</v>
      </c>
      <c r="B9" s="1">
        <v>10</v>
      </c>
    </row>
    <row r="10" spans="1:2" ht="12.75">
      <c r="A10" s="1" t="s">
        <v>274</v>
      </c>
      <c r="B10" s="1">
        <v>62</v>
      </c>
    </row>
    <row r="11" spans="1:2" ht="12.75">
      <c r="A11" s="1" t="s">
        <v>275</v>
      </c>
      <c r="B11" s="1">
        <v>59</v>
      </c>
    </row>
    <row r="12" spans="1:2" ht="12.75">
      <c r="A12" s="1" t="s">
        <v>276</v>
      </c>
      <c r="B12" s="1">
        <v>62</v>
      </c>
    </row>
    <row r="13" spans="1:2" ht="12.75">
      <c r="A13" s="1" t="s">
        <v>277</v>
      </c>
      <c r="B13" s="1">
        <v>62</v>
      </c>
    </row>
    <row r="14" spans="1:2" ht="12.75">
      <c r="A14" s="1" t="s">
        <v>278</v>
      </c>
      <c r="B14" s="1">
        <v>71</v>
      </c>
    </row>
    <row r="15" spans="1:2" ht="12.75">
      <c r="A15" s="1" t="s">
        <v>279</v>
      </c>
      <c r="B15" s="1">
        <v>91</v>
      </c>
    </row>
    <row r="16" spans="1:2" ht="12.75">
      <c r="A16" s="1" t="s">
        <v>280</v>
      </c>
      <c r="B16" s="1">
        <v>2</v>
      </c>
    </row>
    <row r="17" spans="1:2" ht="12.75">
      <c r="A17" s="1" t="s">
        <v>281</v>
      </c>
      <c r="B17" s="1">
        <v>59</v>
      </c>
    </row>
    <row r="18" spans="1:2" ht="12.75">
      <c r="A18" s="1" t="s">
        <v>282</v>
      </c>
      <c r="B18" s="1">
        <v>62</v>
      </c>
    </row>
    <row r="19" spans="1:2" ht="12.75">
      <c r="A19" s="1" t="s">
        <v>283</v>
      </c>
      <c r="B19" s="1">
        <v>62</v>
      </c>
    </row>
    <row r="20" spans="1:2" ht="12.75">
      <c r="A20" s="1" t="s">
        <v>284</v>
      </c>
      <c r="B20" s="1">
        <v>62</v>
      </c>
    </row>
    <row r="21" spans="1:2" ht="12.75">
      <c r="A21" s="1" t="s">
        <v>285</v>
      </c>
      <c r="B21" s="1">
        <v>2</v>
      </c>
    </row>
    <row r="22" spans="1:2" ht="12.75">
      <c r="A22" s="1" t="s">
        <v>125</v>
      </c>
      <c r="B22" s="1">
        <v>8</v>
      </c>
    </row>
    <row r="23" spans="1:2" ht="12.75">
      <c r="A23" s="1" t="s">
        <v>286</v>
      </c>
      <c r="B23" s="1">
        <v>62</v>
      </c>
    </row>
    <row r="24" spans="1:2" ht="12.75">
      <c r="A24" s="1" t="s">
        <v>287</v>
      </c>
      <c r="B24" s="1">
        <v>38</v>
      </c>
    </row>
    <row r="25" spans="1:2" ht="12.75">
      <c r="A25" s="1" t="s">
        <v>288</v>
      </c>
      <c r="B25" s="1">
        <v>28</v>
      </c>
    </row>
    <row r="26" spans="1:2" ht="12.75">
      <c r="A26" s="1" t="s">
        <v>289</v>
      </c>
      <c r="B26" s="1">
        <v>91</v>
      </c>
    </row>
    <row r="27" spans="1:2" ht="12.75">
      <c r="A27" s="1" t="s">
        <v>290</v>
      </c>
      <c r="B27" s="1">
        <v>59</v>
      </c>
    </row>
    <row r="28" spans="1:2" ht="12.75">
      <c r="A28" s="1" t="s">
        <v>291</v>
      </c>
      <c r="B28" s="1">
        <v>62</v>
      </c>
    </row>
    <row r="29" spans="1:2" ht="12.75">
      <c r="A29" s="1" t="s">
        <v>292</v>
      </c>
      <c r="B29" s="1">
        <v>80</v>
      </c>
    </row>
    <row r="30" spans="1:2" ht="12.75">
      <c r="A30" s="1" t="s">
        <v>293</v>
      </c>
      <c r="B30" s="1">
        <v>62</v>
      </c>
    </row>
    <row r="31" spans="1:2" ht="12.75">
      <c r="A31" s="1" t="s">
        <v>294</v>
      </c>
      <c r="B31" s="1">
        <v>71</v>
      </c>
    </row>
    <row r="32" spans="1:2" ht="12.75">
      <c r="A32" s="1" t="s">
        <v>78</v>
      </c>
      <c r="B32" s="1">
        <v>8</v>
      </c>
    </row>
    <row r="33" spans="1:2" ht="12.75">
      <c r="A33" s="1" t="s">
        <v>295</v>
      </c>
      <c r="B33" s="1">
        <v>28</v>
      </c>
    </row>
    <row r="34" spans="1:2" ht="12.75">
      <c r="A34" s="1" t="s">
        <v>296</v>
      </c>
      <c r="B34" s="1">
        <v>28</v>
      </c>
    </row>
    <row r="35" spans="1:2" ht="12.75">
      <c r="A35" s="1" t="s">
        <v>182</v>
      </c>
      <c r="B35" s="1">
        <v>8</v>
      </c>
    </row>
    <row r="36" spans="1:2" ht="12.75">
      <c r="A36" s="1" t="s">
        <v>297</v>
      </c>
      <c r="B36" s="1">
        <v>71</v>
      </c>
    </row>
    <row r="37" spans="1:2" ht="12.75">
      <c r="A37" s="1" t="s">
        <v>298</v>
      </c>
      <c r="B37" s="1">
        <v>28</v>
      </c>
    </row>
    <row r="38" spans="1:2" ht="12.75">
      <c r="A38" s="1" t="s">
        <v>299</v>
      </c>
      <c r="B38" s="1">
        <v>8</v>
      </c>
    </row>
    <row r="39" spans="1:2" ht="12.75">
      <c r="A39" s="1" t="s">
        <v>300</v>
      </c>
      <c r="B39" s="1">
        <v>62</v>
      </c>
    </row>
    <row r="40" spans="1:2" ht="12.75">
      <c r="A40" s="1" t="s">
        <v>301</v>
      </c>
      <c r="B40" s="1">
        <v>62</v>
      </c>
    </row>
    <row r="41" spans="1:2" ht="12.75">
      <c r="A41" s="1" t="s">
        <v>302</v>
      </c>
      <c r="B41" s="1">
        <v>91</v>
      </c>
    </row>
    <row r="42" spans="1:2" ht="12.75">
      <c r="A42" s="1" t="s">
        <v>303</v>
      </c>
      <c r="B42" s="1">
        <v>62</v>
      </c>
    </row>
    <row r="43" spans="1:2" ht="12.75">
      <c r="A43" s="1" t="s">
        <v>304</v>
      </c>
      <c r="B43" s="1">
        <v>80</v>
      </c>
    </row>
    <row r="44" spans="1:2" ht="12.75">
      <c r="A44" s="1" t="s">
        <v>305</v>
      </c>
      <c r="B44" s="1">
        <v>28</v>
      </c>
    </row>
    <row r="45" spans="1:2" ht="12.75">
      <c r="A45" s="1" t="s">
        <v>306</v>
      </c>
      <c r="B45" s="1">
        <v>59</v>
      </c>
    </row>
    <row r="46" spans="1:2" ht="12.75">
      <c r="A46" s="1" t="s">
        <v>307</v>
      </c>
      <c r="B46" s="1">
        <v>59</v>
      </c>
    </row>
    <row r="47" spans="1:2" ht="12.75">
      <c r="A47" s="1" t="s">
        <v>308</v>
      </c>
      <c r="B47" s="1">
        <v>10</v>
      </c>
    </row>
    <row r="48" spans="1:2" ht="12.75">
      <c r="A48" s="1" t="s">
        <v>309</v>
      </c>
      <c r="B48" s="1">
        <v>80</v>
      </c>
    </row>
    <row r="49" spans="1:2" ht="12.75">
      <c r="A49" s="1" t="s">
        <v>310</v>
      </c>
      <c r="B49" s="1">
        <v>8</v>
      </c>
    </row>
    <row r="50" spans="1:2" ht="12.75">
      <c r="A50" s="1" t="s">
        <v>311</v>
      </c>
      <c r="B50" s="1">
        <v>77</v>
      </c>
    </row>
    <row r="51" spans="1:2" ht="12.75">
      <c r="A51" s="1" t="s">
        <v>312</v>
      </c>
      <c r="B51" s="1">
        <v>62</v>
      </c>
    </row>
    <row r="52" spans="1:2" ht="12.75">
      <c r="A52" s="1" t="s">
        <v>313</v>
      </c>
      <c r="B52" s="1">
        <v>18</v>
      </c>
    </row>
    <row r="53" spans="1:2" ht="12.75">
      <c r="A53" s="1" t="s">
        <v>314</v>
      </c>
      <c r="B53" s="1">
        <v>59</v>
      </c>
    </row>
    <row r="54" spans="1:2" ht="12.75">
      <c r="A54" s="1" t="s">
        <v>315</v>
      </c>
      <c r="B54" s="1">
        <v>69</v>
      </c>
    </row>
    <row r="55" spans="1:2" ht="12.75">
      <c r="A55" s="1" t="s">
        <v>316</v>
      </c>
      <c r="B55" s="1">
        <v>8</v>
      </c>
    </row>
    <row r="56" spans="1:2" ht="12.75">
      <c r="A56" s="1" t="s">
        <v>317</v>
      </c>
      <c r="B56" s="1">
        <v>69</v>
      </c>
    </row>
    <row r="57" spans="1:2" ht="12.75">
      <c r="A57" s="1" t="s">
        <v>318</v>
      </c>
      <c r="B57" s="1">
        <v>76</v>
      </c>
    </row>
    <row r="58" spans="1:2" ht="12.75">
      <c r="A58" s="1" t="s">
        <v>319</v>
      </c>
      <c r="B58" s="1">
        <v>71</v>
      </c>
    </row>
    <row r="59" spans="1:2" ht="12.75">
      <c r="A59" s="1" t="s">
        <v>320</v>
      </c>
      <c r="B59" s="1">
        <v>62</v>
      </c>
    </row>
    <row r="60" spans="1:2" ht="12.75">
      <c r="A60" s="1" t="s">
        <v>321</v>
      </c>
      <c r="B60" s="1">
        <v>2</v>
      </c>
    </row>
    <row r="61" spans="1:2" ht="12.75">
      <c r="A61" s="1" t="s">
        <v>322</v>
      </c>
      <c r="B61" s="1">
        <v>59</v>
      </c>
    </row>
    <row r="62" spans="1:2" ht="12.75">
      <c r="A62" s="1" t="s">
        <v>323</v>
      </c>
      <c r="B62" s="1">
        <v>59</v>
      </c>
    </row>
    <row r="63" spans="1:2" ht="12.75">
      <c r="A63" s="1" t="s">
        <v>324</v>
      </c>
      <c r="B63" s="1">
        <v>59</v>
      </c>
    </row>
    <row r="64" spans="1:2" ht="12.75">
      <c r="A64" s="1" t="s">
        <v>325</v>
      </c>
      <c r="B64" s="1">
        <v>59</v>
      </c>
    </row>
    <row r="65" spans="1:2" ht="12.75">
      <c r="A65" s="1" t="s">
        <v>326</v>
      </c>
      <c r="B65" s="1">
        <v>59</v>
      </c>
    </row>
    <row r="66" spans="1:2" ht="12.75">
      <c r="A66" s="1" t="s">
        <v>327</v>
      </c>
      <c r="B66" s="1">
        <v>36</v>
      </c>
    </row>
    <row r="67" spans="1:2" ht="12.75">
      <c r="A67" s="1" t="s">
        <v>328</v>
      </c>
      <c r="B67" s="1">
        <v>28</v>
      </c>
    </row>
    <row r="68" spans="1:2" ht="12.75">
      <c r="A68" s="1" t="s">
        <v>329</v>
      </c>
      <c r="B68" s="1">
        <v>62</v>
      </c>
    </row>
    <row r="69" spans="1:2" ht="12.75">
      <c r="A69" s="1" t="s">
        <v>57</v>
      </c>
      <c r="B69" s="1">
        <v>10</v>
      </c>
    </row>
    <row r="70" spans="1:2" ht="12.75">
      <c r="A70" s="1" t="s">
        <v>330</v>
      </c>
      <c r="B70" s="1">
        <v>38</v>
      </c>
    </row>
    <row r="71" spans="1:2" ht="12.75">
      <c r="A71" s="1" t="s">
        <v>331</v>
      </c>
      <c r="B71" s="1">
        <v>71</v>
      </c>
    </row>
    <row r="72" spans="1:2" ht="12.75">
      <c r="A72" s="1" t="s">
        <v>332</v>
      </c>
      <c r="B72" s="1">
        <v>74</v>
      </c>
    </row>
    <row r="73" spans="1:2" ht="12.75">
      <c r="A73" s="1" t="s">
        <v>333</v>
      </c>
      <c r="B73" s="1">
        <v>38</v>
      </c>
    </row>
    <row r="74" spans="1:2" ht="12.75">
      <c r="A74" s="1" t="s">
        <v>334</v>
      </c>
      <c r="B74" s="1">
        <v>62</v>
      </c>
    </row>
    <row r="75" spans="1:2" ht="12.75">
      <c r="A75" s="1" t="s">
        <v>335</v>
      </c>
      <c r="B75" s="1">
        <v>62</v>
      </c>
    </row>
    <row r="76" spans="1:2" ht="12.75">
      <c r="A76" s="1" t="s">
        <v>336</v>
      </c>
      <c r="B76" s="1">
        <v>59</v>
      </c>
    </row>
    <row r="77" spans="1:2" ht="12.75">
      <c r="A77" s="1" t="s">
        <v>337</v>
      </c>
      <c r="B77" s="1">
        <v>28</v>
      </c>
    </row>
    <row r="78" spans="1:2" ht="12.75">
      <c r="A78" s="1" t="s">
        <v>338</v>
      </c>
      <c r="B78" s="1">
        <v>28</v>
      </c>
    </row>
    <row r="79" spans="1:2" ht="12.75">
      <c r="A79" s="1" t="s">
        <v>339</v>
      </c>
      <c r="B79" s="1">
        <v>69</v>
      </c>
    </row>
    <row r="80" spans="1:2" ht="12.75">
      <c r="A80" s="1" t="s">
        <v>340</v>
      </c>
      <c r="B80" s="1">
        <v>69</v>
      </c>
    </row>
    <row r="81" spans="1:2" ht="12.75">
      <c r="A81" s="1" t="s">
        <v>341</v>
      </c>
      <c r="B81" s="1">
        <v>69</v>
      </c>
    </row>
    <row r="82" spans="1:2" ht="12.75">
      <c r="A82" s="1" t="s">
        <v>342</v>
      </c>
      <c r="B82" s="1">
        <v>71</v>
      </c>
    </row>
    <row r="83" spans="1:2" ht="12.75">
      <c r="A83" s="1" t="s">
        <v>343</v>
      </c>
      <c r="B83" s="1">
        <v>59</v>
      </c>
    </row>
    <row r="84" spans="1:2" ht="12.75">
      <c r="A84" s="1" t="s">
        <v>344</v>
      </c>
      <c r="B84" s="1">
        <v>45</v>
      </c>
    </row>
    <row r="85" spans="1:2" ht="12.75">
      <c r="A85" s="1" t="s">
        <v>345</v>
      </c>
      <c r="B85" s="1">
        <v>77</v>
      </c>
    </row>
    <row r="86" spans="1:2" ht="12.75">
      <c r="A86" s="1" t="s">
        <v>346</v>
      </c>
      <c r="B86" s="1">
        <v>2</v>
      </c>
    </row>
    <row r="87" spans="1:2" ht="12.75">
      <c r="A87" s="1" t="s">
        <v>347</v>
      </c>
      <c r="B87" s="1">
        <v>62</v>
      </c>
    </row>
    <row r="88" spans="1:2" ht="12.75">
      <c r="A88" s="1" t="s">
        <v>348</v>
      </c>
      <c r="B88" s="1">
        <v>59</v>
      </c>
    </row>
    <row r="89" spans="1:2" ht="12.75">
      <c r="A89" s="1" t="s">
        <v>349</v>
      </c>
      <c r="B89" s="1">
        <v>62</v>
      </c>
    </row>
    <row r="90" spans="1:2" ht="12.75">
      <c r="A90" s="1" t="s">
        <v>350</v>
      </c>
      <c r="B90" s="1">
        <v>52</v>
      </c>
    </row>
    <row r="91" spans="1:2" ht="12.75">
      <c r="A91" s="1" t="s">
        <v>351</v>
      </c>
      <c r="B91" s="1">
        <v>80</v>
      </c>
    </row>
    <row r="92" spans="1:2" ht="12.75">
      <c r="A92" s="1" t="s">
        <v>352</v>
      </c>
      <c r="B92" s="1">
        <v>62</v>
      </c>
    </row>
    <row r="93" spans="1:2" ht="12.75">
      <c r="A93" s="1" t="s">
        <v>353</v>
      </c>
      <c r="B93" s="1">
        <v>28</v>
      </c>
    </row>
    <row r="94" spans="1:2" ht="12.75">
      <c r="A94" s="1" t="s">
        <v>354</v>
      </c>
      <c r="B94" s="1">
        <v>59</v>
      </c>
    </row>
    <row r="95" spans="1:2" ht="12.75">
      <c r="A95" s="1" t="s">
        <v>355</v>
      </c>
      <c r="B95" s="1">
        <v>62</v>
      </c>
    </row>
    <row r="96" spans="1:2" ht="12.75">
      <c r="A96" s="1" t="s">
        <v>356</v>
      </c>
      <c r="B96" s="1">
        <v>8</v>
      </c>
    </row>
    <row r="97" spans="1:2" ht="12.75">
      <c r="A97" s="1" t="s">
        <v>357</v>
      </c>
      <c r="B97" s="1">
        <v>59</v>
      </c>
    </row>
    <row r="98" spans="1:2" ht="12.75">
      <c r="A98" s="1" t="s">
        <v>358</v>
      </c>
      <c r="B98" s="1">
        <v>59</v>
      </c>
    </row>
    <row r="99" spans="1:2" ht="12.75">
      <c r="A99" s="1" t="s">
        <v>359</v>
      </c>
      <c r="B99" s="1">
        <v>2</v>
      </c>
    </row>
    <row r="100" spans="1:2" ht="12.75">
      <c r="A100" s="1" t="s">
        <v>360</v>
      </c>
      <c r="B100" s="1">
        <v>69</v>
      </c>
    </row>
    <row r="101" spans="1:2" ht="12.75">
      <c r="A101" s="1" t="s">
        <v>361</v>
      </c>
      <c r="B101" s="1">
        <v>62</v>
      </c>
    </row>
    <row r="102" spans="1:2" ht="12.75">
      <c r="A102" s="1" t="s">
        <v>362</v>
      </c>
      <c r="B102" s="1">
        <v>62</v>
      </c>
    </row>
    <row r="103" spans="1:2" ht="12.75">
      <c r="A103" s="1" t="s">
        <v>363</v>
      </c>
      <c r="B103" s="1">
        <v>59</v>
      </c>
    </row>
    <row r="104" spans="1:2" ht="12.75">
      <c r="A104" s="1" t="s">
        <v>364</v>
      </c>
      <c r="B104" s="1">
        <v>8</v>
      </c>
    </row>
    <row r="105" spans="1:2" ht="12.75">
      <c r="A105" s="1" t="s">
        <v>365</v>
      </c>
      <c r="B105" s="1">
        <v>80</v>
      </c>
    </row>
    <row r="106" spans="1:2" ht="12.75">
      <c r="A106" s="1" t="s">
        <v>99</v>
      </c>
      <c r="B106" s="1">
        <v>8</v>
      </c>
    </row>
    <row r="107" spans="1:2" ht="12.75">
      <c r="A107" s="1" t="s">
        <v>148</v>
      </c>
      <c r="B107" s="1">
        <v>8</v>
      </c>
    </row>
    <row r="108" spans="1:2" ht="12.75">
      <c r="A108" s="1" t="s">
        <v>366</v>
      </c>
      <c r="B108" s="1">
        <v>8</v>
      </c>
    </row>
    <row r="109" spans="1:2" ht="12.75">
      <c r="A109" s="1" t="s">
        <v>367</v>
      </c>
      <c r="B109" s="1">
        <v>69</v>
      </c>
    </row>
    <row r="110" spans="1:2" ht="12.75">
      <c r="A110" s="1" t="s">
        <v>84</v>
      </c>
      <c r="B110" s="1">
        <v>8</v>
      </c>
    </row>
    <row r="111" spans="1:2" ht="12.75">
      <c r="A111" s="1" t="s">
        <v>71</v>
      </c>
      <c r="B111" s="1">
        <v>8</v>
      </c>
    </row>
    <row r="112" spans="1:2" ht="12.75">
      <c r="A112" s="1" t="s">
        <v>368</v>
      </c>
      <c r="B112" s="1">
        <v>26</v>
      </c>
    </row>
    <row r="113" spans="1:2" ht="12.75">
      <c r="A113" s="1" t="s">
        <v>369</v>
      </c>
      <c r="B113" s="1">
        <v>59</v>
      </c>
    </row>
    <row r="114" spans="1:2" ht="12.75">
      <c r="A114" s="1" t="s">
        <v>370</v>
      </c>
      <c r="B114" s="1">
        <v>80</v>
      </c>
    </row>
    <row r="115" spans="1:2" ht="12.75">
      <c r="A115" s="1" t="s">
        <v>371</v>
      </c>
      <c r="B115" s="1">
        <v>59</v>
      </c>
    </row>
    <row r="116" spans="1:2" ht="12.75">
      <c r="A116" s="1" t="s">
        <v>372</v>
      </c>
      <c r="B116" s="1">
        <v>59</v>
      </c>
    </row>
    <row r="117" spans="1:2" ht="12.75">
      <c r="A117" s="1" t="s">
        <v>373</v>
      </c>
      <c r="B117" s="1">
        <v>59</v>
      </c>
    </row>
    <row r="118" spans="1:2" ht="12.75">
      <c r="A118" s="1" t="s">
        <v>374</v>
      </c>
      <c r="B118" s="1">
        <v>59</v>
      </c>
    </row>
    <row r="119" spans="1:2" ht="12.75">
      <c r="A119" s="1" t="s">
        <v>375</v>
      </c>
      <c r="B119" s="1">
        <v>45</v>
      </c>
    </row>
    <row r="120" spans="1:2" ht="12.75">
      <c r="A120" s="1" t="s">
        <v>376</v>
      </c>
      <c r="B120" s="1">
        <v>52</v>
      </c>
    </row>
    <row r="121" spans="1:2" ht="12.75">
      <c r="A121" s="1" t="s">
        <v>377</v>
      </c>
      <c r="B121" s="1">
        <v>38</v>
      </c>
    </row>
    <row r="122" spans="1:2" ht="12.75">
      <c r="A122" s="1" t="s">
        <v>378</v>
      </c>
      <c r="B122" s="1">
        <v>63</v>
      </c>
    </row>
    <row r="123" spans="1:2" ht="12.75">
      <c r="A123" s="1" t="s">
        <v>63</v>
      </c>
      <c r="B123" s="1">
        <v>10</v>
      </c>
    </row>
    <row r="124" spans="1:2" ht="12.75">
      <c r="A124" s="1" t="s">
        <v>69</v>
      </c>
      <c r="B124" s="1">
        <v>8</v>
      </c>
    </row>
    <row r="125" spans="1:2" ht="12.75">
      <c r="A125" s="1" t="s">
        <v>379</v>
      </c>
      <c r="B125" s="1">
        <v>45</v>
      </c>
    </row>
    <row r="126" spans="1:2" ht="12.75">
      <c r="A126" s="1" t="s">
        <v>380</v>
      </c>
      <c r="B126" s="1">
        <v>62</v>
      </c>
    </row>
    <row r="127" spans="1:2" ht="12.75">
      <c r="A127" s="1" t="s">
        <v>381</v>
      </c>
      <c r="B127" s="1">
        <v>62</v>
      </c>
    </row>
    <row r="128" spans="1:2" ht="12.75">
      <c r="A128" s="1" t="s">
        <v>382</v>
      </c>
      <c r="B128" s="1">
        <v>62</v>
      </c>
    </row>
    <row r="129" spans="1:2" ht="12.75">
      <c r="A129" s="1" t="s">
        <v>383</v>
      </c>
      <c r="B129" s="1">
        <v>59</v>
      </c>
    </row>
    <row r="130" spans="1:2" ht="12.75">
      <c r="A130" s="1" t="s">
        <v>384</v>
      </c>
      <c r="B130" s="1">
        <v>3</v>
      </c>
    </row>
    <row r="131" spans="1:2" ht="12.75">
      <c r="A131" s="1" t="s">
        <v>385</v>
      </c>
      <c r="B131" s="1">
        <v>69</v>
      </c>
    </row>
    <row r="132" spans="1:2" ht="12.75">
      <c r="A132" s="1" t="s">
        <v>386</v>
      </c>
      <c r="B132" s="1">
        <v>62</v>
      </c>
    </row>
    <row r="133" spans="1:2" ht="12.75">
      <c r="A133" s="1" t="s">
        <v>387</v>
      </c>
      <c r="B133" s="1">
        <v>59</v>
      </c>
    </row>
    <row r="134" spans="1:2" ht="12.75">
      <c r="A134" s="1" t="s">
        <v>388</v>
      </c>
      <c r="B134" s="1">
        <v>2</v>
      </c>
    </row>
    <row r="135" spans="1:2" ht="12.75">
      <c r="A135" s="1" t="s">
        <v>389</v>
      </c>
      <c r="B135" s="1">
        <v>28</v>
      </c>
    </row>
    <row r="136" spans="1:2" ht="12.75">
      <c r="A136" s="1" t="s">
        <v>75</v>
      </c>
      <c r="B136" s="1">
        <v>8</v>
      </c>
    </row>
    <row r="137" spans="1:2" ht="12.75">
      <c r="A137" s="1" t="s">
        <v>390</v>
      </c>
      <c r="B137" s="1">
        <v>79</v>
      </c>
    </row>
    <row r="138" spans="1:2" ht="12.75">
      <c r="A138" s="1" t="s">
        <v>391</v>
      </c>
      <c r="B138" s="1">
        <v>59</v>
      </c>
    </row>
    <row r="139" spans="1:2" ht="12.75">
      <c r="A139" s="1" t="s">
        <v>392</v>
      </c>
      <c r="B139" s="1">
        <v>59</v>
      </c>
    </row>
    <row r="140" spans="1:2" ht="12.75">
      <c r="A140" s="1" t="s">
        <v>393</v>
      </c>
      <c r="B140" s="1">
        <v>28</v>
      </c>
    </row>
    <row r="141" spans="1:2" ht="12.75">
      <c r="A141" s="1" t="s">
        <v>394</v>
      </c>
      <c r="B141" s="1">
        <v>69</v>
      </c>
    </row>
    <row r="142" spans="1:2" ht="12.75">
      <c r="A142" s="1" t="s">
        <v>395</v>
      </c>
      <c r="B142" s="1">
        <v>62</v>
      </c>
    </row>
    <row r="143" spans="1:2" ht="12.75">
      <c r="A143" s="1" t="s">
        <v>396</v>
      </c>
      <c r="B143" s="1">
        <v>69</v>
      </c>
    </row>
    <row r="144" spans="1:2" ht="12.75">
      <c r="A144" s="1" t="s">
        <v>397</v>
      </c>
      <c r="B144" s="1">
        <v>59</v>
      </c>
    </row>
    <row r="145" spans="1:2" ht="12.75">
      <c r="A145" s="1" t="s">
        <v>398</v>
      </c>
      <c r="B145" s="1">
        <v>59</v>
      </c>
    </row>
    <row r="146" spans="1:2" ht="12.75">
      <c r="A146" s="1" t="s">
        <v>399</v>
      </c>
      <c r="B146" s="1">
        <v>2</v>
      </c>
    </row>
    <row r="147" spans="1:2" ht="12.75">
      <c r="A147" s="1" t="s">
        <v>400</v>
      </c>
      <c r="B147" s="1">
        <v>8</v>
      </c>
    </row>
    <row r="148" spans="1:2" ht="12.75">
      <c r="A148" s="1" t="s">
        <v>401</v>
      </c>
      <c r="B148" s="1">
        <v>38</v>
      </c>
    </row>
    <row r="149" spans="1:2" ht="12.75">
      <c r="A149" s="1" t="s">
        <v>401</v>
      </c>
      <c r="B149" s="1">
        <v>38</v>
      </c>
    </row>
    <row r="150" spans="1:2" ht="12.75">
      <c r="A150" s="1" t="s">
        <v>402</v>
      </c>
      <c r="B150" s="1">
        <v>59</v>
      </c>
    </row>
    <row r="151" spans="1:2" ht="12.75">
      <c r="A151" s="1" t="s">
        <v>403</v>
      </c>
      <c r="B151" s="1">
        <v>59</v>
      </c>
    </row>
    <row r="152" spans="1:2" ht="12.75">
      <c r="A152" s="1" t="s">
        <v>404</v>
      </c>
      <c r="B152" s="1">
        <v>62</v>
      </c>
    </row>
    <row r="153" spans="1:2" ht="12.75">
      <c r="A153" s="1" t="s">
        <v>404</v>
      </c>
      <c r="B153" s="1">
        <v>62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0"/>
  <sheetViews>
    <sheetView zoomScaleSheetLayoutView="100" workbookViewId="0" topLeftCell="A1">
      <selection activeCell="B18" sqref="B18"/>
    </sheetView>
  </sheetViews>
  <sheetFormatPr defaultColWidth="11.421875" defaultRowHeight="12.75"/>
  <cols>
    <col min="1" max="1" width="6.7109375" style="10" customWidth="1"/>
    <col min="2" max="2" width="24.00390625" style="1" customWidth="1"/>
    <col min="3" max="3" width="30.7109375" style="1" customWidth="1"/>
    <col min="4" max="5" width="11.421875" style="10" customWidth="1"/>
    <col min="6" max="10" width="0" style="10" hidden="1" customWidth="1"/>
    <col min="11" max="11" width="2.57421875" style="1" customWidth="1"/>
    <col min="12" max="12" width="8.7109375" style="1" customWidth="1"/>
    <col min="13" max="13" width="4.7109375" style="1" customWidth="1"/>
    <col min="14" max="14" width="8.7109375" style="1" customWidth="1"/>
    <col min="15" max="15" width="4.7109375" style="1" customWidth="1"/>
    <col min="16" max="17" width="10.140625" style="1" customWidth="1"/>
    <col min="18" max="18" width="2.57421875" style="1" customWidth="1"/>
    <col min="19" max="19" width="6.8515625" style="1" customWidth="1"/>
    <col min="20" max="20" width="5.28125" style="1" customWidth="1"/>
    <col min="21" max="21" width="20.00390625" style="1" customWidth="1"/>
    <col min="22" max="25" width="20.7109375" style="1" customWidth="1"/>
    <col min="26" max="27" width="6.57421875" style="1" customWidth="1"/>
    <col min="28" max="16384" width="10.7109375" style="1" customWidth="1"/>
  </cols>
  <sheetData>
    <row r="1" spans="1:28" s="20" customFormat="1" ht="30" customHeight="1">
      <c r="A1" s="11" t="s">
        <v>27</v>
      </c>
      <c r="B1" s="12"/>
      <c r="C1" s="13" t="s">
        <v>28</v>
      </c>
      <c r="D1" s="14"/>
      <c r="E1" s="14"/>
      <c r="F1" s="14"/>
      <c r="G1" s="15" t="s">
        <v>29</v>
      </c>
      <c r="H1" s="14"/>
      <c r="I1" s="14"/>
      <c r="J1" s="14"/>
      <c r="K1" s="14"/>
      <c r="L1" s="14"/>
      <c r="M1" s="14"/>
      <c r="N1" s="14"/>
      <c r="O1" s="16"/>
      <c r="P1" s="17"/>
      <c r="Q1" s="18"/>
      <c r="R1" s="18"/>
      <c r="S1" s="13" t="s">
        <v>28</v>
      </c>
      <c r="T1" s="14"/>
      <c r="U1" s="19"/>
      <c r="V1" s="12"/>
      <c r="W1" s="12"/>
      <c r="X1" s="12"/>
      <c r="Y1" s="12"/>
      <c r="Z1" s="14"/>
      <c r="AA1" s="14"/>
      <c r="AB1" s="14"/>
    </row>
    <row r="2" spans="1:28" s="20" customFormat="1" ht="19.5" customHeight="1">
      <c r="A2" s="21" t="s">
        <v>30</v>
      </c>
      <c r="B2" s="22"/>
      <c r="C2" s="22"/>
      <c r="D2" s="16"/>
      <c r="E2" s="16"/>
      <c r="F2" s="23" t="s">
        <v>31</v>
      </c>
      <c r="G2" s="23"/>
      <c r="H2" s="23"/>
      <c r="I2" s="23" t="s">
        <v>32</v>
      </c>
      <c r="J2" s="23"/>
      <c r="K2" s="24"/>
      <c r="L2" s="25" t="s">
        <v>33</v>
      </c>
      <c r="M2" s="25"/>
      <c r="N2" s="25"/>
      <c r="O2" s="25"/>
      <c r="P2" s="25"/>
      <c r="Q2" s="26" t="s">
        <v>34</v>
      </c>
      <c r="R2" s="24"/>
      <c r="S2" s="27" t="s">
        <v>35</v>
      </c>
      <c r="T2" s="16"/>
      <c r="U2" s="28"/>
      <c r="V2" s="22"/>
      <c r="W2" s="22"/>
      <c r="X2" s="22"/>
      <c r="Y2" s="22"/>
      <c r="Z2" s="16"/>
      <c r="AA2" s="16"/>
      <c r="AB2" s="16"/>
    </row>
    <row r="3" spans="1:28" s="20" customFormat="1" ht="12.75">
      <c r="A3" s="29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1" t="s">
        <v>41</v>
      </c>
      <c r="H3" s="32" t="s">
        <v>42</v>
      </c>
      <c r="I3" s="31" t="s">
        <v>43</v>
      </c>
      <c r="J3" s="31" t="s">
        <v>44</v>
      </c>
      <c r="K3" s="24"/>
      <c r="L3" s="33" t="s">
        <v>45</v>
      </c>
      <c r="M3" s="34" t="s">
        <v>46</v>
      </c>
      <c r="N3" s="33" t="s">
        <v>47</v>
      </c>
      <c r="O3" s="34" t="s">
        <v>46</v>
      </c>
      <c r="P3" s="35" t="s">
        <v>48</v>
      </c>
      <c r="Q3" s="26"/>
      <c r="R3" s="24"/>
      <c r="S3" s="29" t="s">
        <v>49</v>
      </c>
      <c r="T3" s="29" t="s">
        <v>4</v>
      </c>
      <c r="U3" s="29" t="s">
        <v>36</v>
      </c>
      <c r="V3" s="29" t="s">
        <v>50</v>
      </c>
      <c r="W3" s="29" t="s">
        <v>51</v>
      </c>
      <c r="X3" s="29" t="s">
        <v>52</v>
      </c>
      <c r="Y3" s="29" t="s">
        <v>53</v>
      </c>
      <c r="Z3" s="30" t="s">
        <v>54</v>
      </c>
      <c r="AA3" s="30" t="s">
        <v>55</v>
      </c>
      <c r="AB3" s="29" t="s">
        <v>56</v>
      </c>
    </row>
    <row r="4" spans="1:28" s="37" customFormat="1" ht="12.75">
      <c r="A4" s="36">
        <v>10</v>
      </c>
      <c r="B4" s="37" t="s">
        <v>57</v>
      </c>
      <c r="C4" s="37" t="s">
        <v>58</v>
      </c>
      <c r="D4" s="36">
        <v>1976</v>
      </c>
      <c r="E4" s="36">
        <v>96657519</v>
      </c>
      <c r="F4" s="36"/>
      <c r="G4" s="36"/>
      <c r="H4" s="38">
        <f>F4+G4</f>
        <v>0</v>
      </c>
      <c r="I4" s="39"/>
      <c r="J4" s="39"/>
      <c r="K4" s="40"/>
      <c r="L4" s="37">
        <v>285</v>
      </c>
      <c r="M4" s="37">
        <v>1</v>
      </c>
      <c r="N4" s="37">
        <f>94+97+97</f>
        <v>288</v>
      </c>
      <c r="O4" s="37">
        <v>1</v>
      </c>
      <c r="P4" s="41">
        <f>L4+N4</f>
        <v>573</v>
      </c>
      <c r="Q4" s="42"/>
      <c r="R4" s="40"/>
      <c r="T4" s="37">
        <v>10</v>
      </c>
      <c r="U4" s="37" t="s">
        <v>57</v>
      </c>
      <c r="V4" s="37" t="s">
        <v>58</v>
      </c>
      <c r="W4" s="37" t="s">
        <v>59</v>
      </c>
      <c r="X4" s="37" t="s">
        <v>60</v>
      </c>
      <c r="Y4" s="37" t="s">
        <v>61</v>
      </c>
      <c r="Z4" s="37">
        <f>285+279+275</f>
        <v>839</v>
      </c>
      <c r="AA4" s="37">
        <f>288+283+276</f>
        <v>847</v>
      </c>
      <c r="AB4" s="43">
        <f>Z4+AA4</f>
        <v>1686</v>
      </c>
    </row>
    <row r="5" spans="1:28" s="37" customFormat="1" ht="12.75">
      <c r="A5" s="36">
        <v>10</v>
      </c>
      <c r="B5" s="37" t="s">
        <v>57</v>
      </c>
      <c r="C5" s="37" t="s">
        <v>62</v>
      </c>
      <c r="D5" s="36">
        <v>1957</v>
      </c>
      <c r="E5" s="36">
        <v>96671558</v>
      </c>
      <c r="F5" s="36"/>
      <c r="G5" s="36"/>
      <c r="H5" s="38">
        <f>F5+G5</f>
        <v>0</v>
      </c>
      <c r="I5" s="39"/>
      <c r="J5" s="39"/>
      <c r="K5" s="40"/>
      <c r="L5" s="37">
        <v>274</v>
      </c>
      <c r="M5" s="37">
        <v>1</v>
      </c>
      <c r="N5" s="37">
        <f>94+97+92</f>
        <v>283</v>
      </c>
      <c r="O5" s="37">
        <v>1</v>
      </c>
      <c r="P5" s="41">
        <f>L5+N5</f>
        <v>557</v>
      </c>
      <c r="Q5" s="42"/>
      <c r="R5" s="40"/>
      <c r="T5" s="37">
        <v>10</v>
      </c>
      <c r="U5" s="37" t="s">
        <v>63</v>
      </c>
      <c r="V5" s="37" t="s">
        <v>64</v>
      </c>
      <c r="W5" s="37" t="s">
        <v>65</v>
      </c>
      <c r="X5" s="37" t="s">
        <v>66</v>
      </c>
      <c r="Y5" s="37" t="s">
        <v>67</v>
      </c>
      <c r="Z5" s="37">
        <f>279+277+276</f>
        <v>832</v>
      </c>
      <c r="AA5" s="37">
        <f>269+267+270</f>
        <v>806</v>
      </c>
      <c r="AB5" s="43">
        <f>Z5+AA5</f>
        <v>1638</v>
      </c>
    </row>
    <row r="6" spans="1:28" s="37" customFormat="1" ht="12.75">
      <c r="A6" s="36">
        <v>10</v>
      </c>
      <c r="B6" s="37" t="s">
        <v>57</v>
      </c>
      <c r="C6" s="37" t="s">
        <v>59</v>
      </c>
      <c r="D6" s="36">
        <v>1973</v>
      </c>
      <c r="E6" s="36">
        <v>96660331</v>
      </c>
      <c r="F6" s="36"/>
      <c r="G6" s="36"/>
      <c r="H6" s="38">
        <f>F6+G6</f>
        <v>0</v>
      </c>
      <c r="I6" s="39"/>
      <c r="J6" s="39"/>
      <c r="K6" s="40"/>
      <c r="L6" s="37">
        <v>279</v>
      </c>
      <c r="M6" s="37">
        <v>1</v>
      </c>
      <c r="N6" s="37">
        <f>92+91+93</f>
        <v>276</v>
      </c>
      <c r="O6" s="37">
        <v>1</v>
      </c>
      <c r="P6" s="41">
        <f>L6+N6</f>
        <v>555</v>
      </c>
      <c r="Q6" s="42"/>
      <c r="R6" s="40"/>
      <c r="AB6" s="43">
        <f>Z6+AA6</f>
        <v>0</v>
      </c>
    </row>
    <row r="7" spans="1:28" s="37" customFormat="1" ht="12.75">
      <c r="A7" s="36">
        <v>10</v>
      </c>
      <c r="B7" s="37" t="s">
        <v>63</v>
      </c>
      <c r="C7" s="37" t="s">
        <v>68</v>
      </c>
      <c r="D7" s="36">
        <v>1973</v>
      </c>
      <c r="E7" s="36">
        <v>96656373</v>
      </c>
      <c r="F7" s="36"/>
      <c r="G7" s="36"/>
      <c r="H7" s="38">
        <f>F7+G7</f>
        <v>0</v>
      </c>
      <c r="I7" s="39"/>
      <c r="J7" s="39"/>
      <c r="K7" s="40"/>
      <c r="L7" s="37">
        <v>277</v>
      </c>
      <c r="N7" s="37">
        <f>91+87+93</f>
        <v>271</v>
      </c>
      <c r="P7" s="41">
        <f>L7+N7</f>
        <v>548</v>
      </c>
      <c r="Q7" s="42"/>
      <c r="R7" s="40"/>
      <c r="AB7" s="43">
        <f>Z7+AA7</f>
        <v>0</v>
      </c>
    </row>
    <row r="8" spans="1:28" s="37" customFormat="1" ht="12.75">
      <c r="A8" s="36">
        <v>10</v>
      </c>
      <c r="B8" s="37" t="s">
        <v>63</v>
      </c>
      <c r="C8" s="37" t="s">
        <v>64</v>
      </c>
      <c r="D8" s="36">
        <v>1966</v>
      </c>
      <c r="E8" s="36">
        <v>96656373</v>
      </c>
      <c r="F8" s="36"/>
      <c r="G8" s="36"/>
      <c r="H8" s="38">
        <f>F8+G8</f>
        <v>0</v>
      </c>
      <c r="I8" s="39"/>
      <c r="J8" s="39"/>
      <c r="K8" s="40"/>
      <c r="L8" s="37">
        <v>279</v>
      </c>
      <c r="M8" s="37">
        <v>1</v>
      </c>
      <c r="N8" s="37">
        <f>92+89+89</f>
        <v>270</v>
      </c>
      <c r="O8" s="37">
        <v>1</v>
      </c>
      <c r="P8" s="41">
        <f>L8+N8</f>
        <v>549</v>
      </c>
      <c r="Q8" s="42"/>
      <c r="R8" s="40"/>
      <c r="AB8" s="43">
        <f>Z8+AA8</f>
        <v>0</v>
      </c>
    </row>
    <row r="9" spans="1:28" s="37" customFormat="1" ht="12.75">
      <c r="A9" s="36">
        <v>10</v>
      </c>
      <c r="B9" s="37" t="s">
        <v>57</v>
      </c>
      <c r="C9" s="37" t="s">
        <v>60</v>
      </c>
      <c r="D9" s="36">
        <v>1963</v>
      </c>
      <c r="E9" s="36">
        <v>96667863</v>
      </c>
      <c r="F9" s="36"/>
      <c r="G9" s="36"/>
      <c r="H9" s="38">
        <f>F9+G9</f>
        <v>0</v>
      </c>
      <c r="I9" s="39"/>
      <c r="J9" s="39"/>
      <c r="K9" s="40"/>
      <c r="L9" s="37">
        <v>275</v>
      </c>
      <c r="M9" s="37">
        <v>1</v>
      </c>
      <c r="N9" s="37">
        <f>85+92+92</f>
        <v>269</v>
      </c>
      <c r="O9" s="37">
        <v>1</v>
      </c>
      <c r="P9" s="41">
        <f>L9+N9</f>
        <v>544</v>
      </c>
      <c r="Q9" s="42"/>
      <c r="R9" s="40">
        <v>92</v>
      </c>
      <c r="AB9" s="43">
        <f>Z9+AA9</f>
        <v>0</v>
      </c>
    </row>
    <row r="10" spans="1:28" s="37" customFormat="1" ht="12.75">
      <c r="A10" s="36">
        <v>10</v>
      </c>
      <c r="B10" s="37" t="s">
        <v>63</v>
      </c>
      <c r="C10" s="37" t="s">
        <v>67</v>
      </c>
      <c r="D10" s="36">
        <v>1983</v>
      </c>
      <c r="E10" s="36">
        <v>96671770</v>
      </c>
      <c r="F10" s="36"/>
      <c r="G10" s="36"/>
      <c r="H10" s="38">
        <f>F10+G10</f>
        <v>0</v>
      </c>
      <c r="I10" s="39"/>
      <c r="J10" s="39"/>
      <c r="K10" s="40"/>
      <c r="L10" s="37">
        <v>265</v>
      </c>
      <c r="M10" s="37">
        <v>1</v>
      </c>
      <c r="N10" s="37">
        <v>269</v>
      </c>
      <c r="O10" s="37">
        <v>1</v>
      </c>
      <c r="P10" s="41">
        <f>L10+N10</f>
        <v>534</v>
      </c>
      <c r="Q10" s="42"/>
      <c r="R10" s="40">
        <v>91</v>
      </c>
      <c r="AB10" s="43">
        <f>Z10+AA10</f>
        <v>0</v>
      </c>
    </row>
    <row r="11" spans="1:28" s="37" customFormat="1" ht="12.75">
      <c r="A11" s="36">
        <v>10</v>
      </c>
      <c r="B11" s="37" t="s">
        <v>63</v>
      </c>
      <c r="C11" s="37" t="s">
        <v>66</v>
      </c>
      <c r="D11" s="36">
        <v>1962</v>
      </c>
      <c r="E11" s="36">
        <v>65733042</v>
      </c>
      <c r="F11" s="36"/>
      <c r="G11" s="36"/>
      <c r="H11" s="38">
        <f>F11+G11</f>
        <v>0</v>
      </c>
      <c r="I11" s="39"/>
      <c r="J11" s="39"/>
      <c r="K11" s="40"/>
      <c r="L11" s="37">
        <v>276</v>
      </c>
      <c r="M11" s="37">
        <v>1</v>
      </c>
      <c r="N11" s="37">
        <f>85+93+89</f>
        <v>267</v>
      </c>
      <c r="O11" s="37">
        <v>1</v>
      </c>
      <c r="P11" s="41">
        <f>L11+N11</f>
        <v>543</v>
      </c>
      <c r="Q11" s="42"/>
      <c r="R11" s="40"/>
      <c r="AB11" s="43">
        <f>Z11+AA11</f>
        <v>0</v>
      </c>
    </row>
    <row r="12" spans="1:28" s="37" customFormat="1" ht="12.75">
      <c r="A12" s="36">
        <v>8</v>
      </c>
      <c r="B12" s="44" t="s">
        <v>69</v>
      </c>
      <c r="C12" s="44" t="s">
        <v>70</v>
      </c>
      <c r="D12" s="45">
        <v>1968</v>
      </c>
      <c r="E12" s="45">
        <v>20022449</v>
      </c>
      <c r="F12" s="45">
        <v>268</v>
      </c>
      <c r="G12" s="46">
        <v>258</v>
      </c>
      <c r="H12" s="38">
        <f>F12+G12</f>
        <v>526</v>
      </c>
      <c r="I12" s="39">
        <v>247</v>
      </c>
      <c r="J12" s="39"/>
      <c r="K12" s="40"/>
      <c r="L12" s="37">
        <f>85+89+93</f>
        <v>267</v>
      </c>
      <c r="N12" s="37">
        <v>266</v>
      </c>
      <c r="P12" s="41">
        <f>L12+N12</f>
        <v>533</v>
      </c>
      <c r="Q12" s="42"/>
      <c r="R12" s="40"/>
      <c r="AB12" s="43">
        <f>Z12+AA12</f>
        <v>0</v>
      </c>
    </row>
    <row r="13" spans="1:28" s="37" customFormat="1" ht="12.75">
      <c r="A13" s="36">
        <v>8</v>
      </c>
      <c r="B13" s="47" t="s">
        <v>71</v>
      </c>
      <c r="C13" s="47" t="s">
        <v>72</v>
      </c>
      <c r="D13" s="46">
        <v>1955</v>
      </c>
      <c r="E13" s="46">
        <v>3043483</v>
      </c>
      <c r="F13" s="46">
        <v>258</v>
      </c>
      <c r="G13" s="46">
        <v>248</v>
      </c>
      <c r="H13" s="38">
        <f>F13+G13</f>
        <v>506</v>
      </c>
      <c r="I13" s="39"/>
      <c r="J13" s="39"/>
      <c r="K13" s="40"/>
      <c r="L13" s="37">
        <f>84+84+77</f>
        <v>245</v>
      </c>
      <c r="P13" s="41">
        <f>L13+N13</f>
        <v>245</v>
      </c>
      <c r="Q13" s="42"/>
      <c r="R13" s="40"/>
      <c r="AB13" s="43">
        <f>Z13+AA13</f>
        <v>0</v>
      </c>
    </row>
    <row r="14" spans="1:28" s="37" customFormat="1" ht="12.75">
      <c r="A14" s="36">
        <v>10</v>
      </c>
      <c r="B14" s="37" t="s">
        <v>63</v>
      </c>
      <c r="C14" s="37" t="s">
        <v>73</v>
      </c>
      <c r="D14" s="36">
        <v>1971</v>
      </c>
      <c r="E14" s="36">
        <v>96669679</v>
      </c>
      <c r="F14" s="36"/>
      <c r="G14" s="36"/>
      <c r="H14" s="38">
        <f>F14+G14</f>
        <v>0</v>
      </c>
      <c r="I14" s="39"/>
      <c r="J14" s="39"/>
      <c r="K14" s="40"/>
      <c r="L14" s="37">
        <v>277</v>
      </c>
      <c r="M14" s="37">
        <v>1</v>
      </c>
      <c r="O14" s="37">
        <v>1</v>
      </c>
      <c r="P14" s="41">
        <f>L14+N14</f>
        <v>277</v>
      </c>
      <c r="Q14" s="42"/>
      <c r="R14" s="40"/>
      <c r="AB14" s="43">
        <f>Z14+AA14</f>
        <v>0</v>
      </c>
    </row>
    <row r="15" spans="1:28" s="37" customFormat="1" ht="12.75">
      <c r="A15" s="36"/>
      <c r="D15" s="36"/>
      <c r="E15" s="36"/>
      <c r="F15" s="36"/>
      <c r="G15" s="36"/>
      <c r="H15" s="38">
        <f>F15+G15</f>
        <v>0</v>
      </c>
      <c r="I15" s="39"/>
      <c r="J15" s="39"/>
      <c r="K15" s="40"/>
      <c r="P15" s="41">
        <f>L15+N15</f>
        <v>0</v>
      </c>
      <c r="Q15" s="42"/>
      <c r="R15" s="40"/>
      <c r="AB15" s="43">
        <f>Z15+AA15</f>
        <v>0</v>
      </c>
    </row>
    <row r="16" spans="1:28" s="37" customFormat="1" ht="12.75">
      <c r="A16" s="36"/>
      <c r="D16" s="36"/>
      <c r="E16" s="36"/>
      <c r="F16" s="36"/>
      <c r="G16" s="36"/>
      <c r="H16" s="38">
        <f>F16+G16</f>
        <v>0</v>
      </c>
      <c r="I16" s="39"/>
      <c r="J16" s="39"/>
      <c r="K16" s="40"/>
      <c r="P16" s="41">
        <f>L16+N16</f>
        <v>0</v>
      </c>
      <c r="Q16" s="42"/>
      <c r="R16" s="40"/>
      <c r="AB16" s="43">
        <f>Z16+AA16</f>
        <v>0</v>
      </c>
    </row>
    <row r="17" spans="1:28" s="37" customFormat="1" ht="12.75">
      <c r="A17" s="36"/>
      <c r="D17" s="36"/>
      <c r="E17" s="36"/>
      <c r="F17" s="36"/>
      <c r="G17" s="36"/>
      <c r="H17" s="38">
        <f>F17+G17</f>
        <v>0</v>
      </c>
      <c r="I17" s="39"/>
      <c r="J17" s="39"/>
      <c r="K17" s="40"/>
      <c r="P17" s="41">
        <f>L17+N17</f>
        <v>0</v>
      </c>
      <c r="Q17" s="42"/>
      <c r="R17" s="40"/>
      <c r="AB17" s="43">
        <f>Z17+AA17</f>
        <v>0</v>
      </c>
    </row>
    <row r="18" spans="1:28" s="37" customFormat="1" ht="12.75">
      <c r="A18" s="36"/>
      <c r="D18" s="36"/>
      <c r="E18" s="36"/>
      <c r="F18" s="36"/>
      <c r="G18" s="36"/>
      <c r="H18" s="38">
        <f>F18+G18</f>
        <v>0</v>
      </c>
      <c r="I18" s="39"/>
      <c r="J18" s="39"/>
      <c r="K18" s="40"/>
      <c r="P18" s="41">
        <f>L18+N18</f>
        <v>0</v>
      </c>
      <c r="Q18" s="42"/>
      <c r="R18" s="40"/>
      <c r="AB18" s="43">
        <f>Z18+AA18</f>
        <v>0</v>
      </c>
    </row>
    <row r="19" spans="1:28" s="37" customFormat="1" ht="12.75">
      <c r="A19" s="36"/>
      <c r="D19" s="36"/>
      <c r="E19" s="36"/>
      <c r="F19" s="36"/>
      <c r="G19" s="36"/>
      <c r="H19" s="38">
        <f>F19+G19</f>
        <v>0</v>
      </c>
      <c r="I19" s="39"/>
      <c r="J19" s="39"/>
      <c r="K19" s="40"/>
      <c r="P19" s="41">
        <f>L19+N19</f>
        <v>0</v>
      </c>
      <c r="Q19" s="42"/>
      <c r="R19" s="40"/>
      <c r="AB19" s="43">
        <f>Z19+AA19</f>
        <v>0</v>
      </c>
    </row>
    <row r="20" spans="1:28" s="37" customFormat="1" ht="12.75">
      <c r="A20" s="36"/>
      <c r="D20" s="36"/>
      <c r="E20" s="36"/>
      <c r="F20" s="36"/>
      <c r="G20" s="36"/>
      <c r="H20" s="38">
        <f>F20+G20</f>
        <v>0</v>
      </c>
      <c r="I20" s="39"/>
      <c r="J20" s="39"/>
      <c r="K20" s="40"/>
      <c r="P20" s="41">
        <f>L20+N20</f>
        <v>0</v>
      </c>
      <c r="Q20" s="42"/>
      <c r="R20" s="40"/>
      <c r="AB20" s="43">
        <f>Z20+AA20</f>
        <v>0</v>
      </c>
    </row>
    <row r="21" spans="1:28" s="37" customFormat="1" ht="12.75">
      <c r="A21" s="36"/>
      <c r="D21" s="36"/>
      <c r="E21" s="36"/>
      <c r="F21" s="36"/>
      <c r="G21" s="36"/>
      <c r="H21" s="38">
        <f>F21+G21</f>
        <v>0</v>
      </c>
      <c r="I21" s="39"/>
      <c r="J21" s="39"/>
      <c r="K21" s="40"/>
      <c r="P21" s="41">
        <f>L21+N21</f>
        <v>0</v>
      </c>
      <c r="Q21" s="42"/>
      <c r="R21" s="40"/>
      <c r="AB21" s="43">
        <f>Z21+AA21</f>
        <v>0</v>
      </c>
    </row>
    <row r="22" spans="1:28" s="37" customFormat="1" ht="12.75">
      <c r="A22" s="36"/>
      <c r="D22" s="36"/>
      <c r="E22" s="36"/>
      <c r="F22" s="36"/>
      <c r="G22" s="36"/>
      <c r="H22" s="38">
        <f>F22+G22</f>
        <v>0</v>
      </c>
      <c r="I22" s="39"/>
      <c r="J22" s="39"/>
      <c r="K22" s="40"/>
      <c r="P22" s="41">
        <f>L22+N22</f>
        <v>0</v>
      </c>
      <c r="Q22" s="42"/>
      <c r="R22" s="40"/>
      <c r="AB22" s="43">
        <f>Z22+AA22</f>
        <v>0</v>
      </c>
    </row>
    <row r="23" spans="1:28" s="37" customFormat="1" ht="12.75">
      <c r="A23" s="36"/>
      <c r="D23" s="36"/>
      <c r="E23" s="36"/>
      <c r="F23" s="36"/>
      <c r="G23" s="36"/>
      <c r="H23" s="38">
        <f>F23+G23</f>
        <v>0</v>
      </c>
      <c r="I23" s="39"/>
      <c r="J23" s="39"/>
      <c r="K23" s="40"/>
      <c r="P23" s="41">
        <f>L23+N23</f>
        <v>0</v>
      </c>
      <c r="Q23" s="42"/>
      <c r="R23" s="40"/>
      <c r="AB23" s="43">
        <f>Z23+AA23</f>
        <v>0</v>
      </c>
    </row>
    <row r="24" spans="1:28" s="37" customFormat="1" ht="12.75">
      <c r="A24" s="36"/>
      <c r="D24" s="36"/>
      <c r="E24" s="36"/>
      <c r="F24" s="36"/>
      <c r="G24" s="36"/>
      <c r="H24" s="38">
        <f>F24+G24</f>
        <v>0</v>
      </c>
      <c r="I24" s="39"/>
      <c r="J24" s="39"/>
      <c r="K24" s="40"/>
      <c r="P24" s="41">
        <f>L24+N24</f>
        <v>0</v>
      </c>
      <c r="Q24" s="42"/>
      <c r="R24" s="40"/>
      <c r="AB24" s="43">
        <f>Z24+AA24</f>
        <v>0</v>
      </c>
    </row>
    <row r="25" spans="1:28" s="37" customFormat="1" ht="12.75">
      <c r="A25" s="36"/>
      <c r="D25" s="36"/>
      <c r="E25" s="36"/>
      <c r="F25" s="36"/>
      <c r="G25" s="36"/>
      <c r="H25" s="38">
        <f>F25+G25</f>
        <v>0</v>
      </c>
      <c r="I25" s="39"/>
      <c r="J25" s="39"/>
      <c r="K25" s="40"/>
      <c r="P25" s="41">
        <f>L25+N25</f>
        <v>0</v>
      </c>
      <c r="Q25" s="42"/>
      <c r="R25" s="40"/>
      <c r="AB25" s="43">
        <f>Z25+AA25</f>
        <v>0</v>
      </c>
    </row>
    <row r="26" spans="1:28" s="37" customFormat="1" ht="12.75">
      <c r="A26" s="36"/>
      <c r="D26" s="36"/>
      <c r="E26" s="36"/>
      <c r="F26" s="36"/>
      <c r="G26" s="36"/>
      <c r="H26" s="38">
        <f>F26+G26</f>
        <v>0</v>
      </c>
      <c r="I26" s="39"/>
      <c r="J26" s="39"/>
      <c r="K26" s="40"/>
      <c r="P26" s="41">
        <f>L26+N26</f>
        <v>0</v>
      </c>
      <c r="Q26" s="42"/>
      <c r="R26" s="40"/>
      <c r="AB26" s="43">
        <f>Z26+AA26</f>
        <v>0</v>
      </c>
    </row>
    <row r="27" spans="1:28" s="37" customFormat="1" ht="12.75">
      <c r="A27" s="36"/>
      <c r="D27" s="36"/>
      <c r="E27" s="36"/>
      <c r="F27" s="36"/>
      <c r="G27" s="36"/>
      <c r="H27" s="38">
        <f>F27+G27</f>
        <v>0</v>
      </c>
      <c r="I27" s="39"/>
      <c r="J27" s="39"/>
      <c r="K27" s="40"/>
      <c r="P27" s="41">
        <f>L27+N27</f>
        <v>0</v>
      </c>
      <c r="Q27" s="42"/>
      <c r="R27" s="40"/>
      <c r="AB27" s="43">
        <f>Z27+AA27</f>
        <v>0</v>
      </c>
    </row>
    <row r="28" spans="1:28" s="37" customFormat="1" ht="12.75">
      <c r="A28" s="36"/>
      <c r="D28" s="36"/>
      <c r="E28" s="36"/>
      <c r="F28" s="36"/>
      <c r="G28" s="36"/>
      <c r="H28" s="38">
        <f>F28+G28</f>
        <v>0</v>
      </c>
      <c r="I28" s="39"/>
      <c r="J28" s="39"/>
      <c r="K28" s="40"/>
      <c r="P28" s="41">
        <f>L28+N28</f>
        <v>0</v>
      </c>
      <c r="Q28" s="42"/>
      <c r="R28" s="40"/>
      <c r="AB28" s="43">
        <f>Z28+AA28</f>
        <v>0</v>
      </c>
    </row>
    <row r="29" spans="1:28" s="37" customFormat="1" ht="12.75">
      <c r="A29" s="36"/>
      <c r="D29" s="36"/>
      <c r="E29" s="36"/>
      <c r="F29" s="36"/>
      <c r="G29" s="36"/>
      <c r="H29" s="38">
        <f>F29+G29</f>
        <v>0</v>
      </c>
      <c r="I29" s="39"/>
      <c r="J29" s="39"/>
      <c r="K29" s="40"/>
      <c r="P29" s="41">
        <f>L29+N29</f>
        <v>0</v>
      </c>
      <c r="Q29" s="42"/>
      <c r="R29" s="40"/>
      <c r="AB29" s="43">
        <f>Z29+AA29</f>
        <v>0</v>
      </c>
    </row>
    <row r="30" spans="1:28" s="37" customFormat="1" ht="12.75">
      <c r="A30" s="36"/>
      <c r="D30" s="36"/>
      <c r="E30" s="36"/>
      <c r="F30" s="36"/>
      <c r="G30" s="36"/>
      <c r="H30" s="38">
        <f>F30+G30</f>
        <v>0</v>
      </c>
      <c r="I30" s="39"/>
      <c r="J30" s="39"/>
      <c r="K30" s="40"/>
      <c r="P30" s="41">
        <f>L30+N30</f>
        <v>0</v>
      </c>
      <c r="Q30" s="42"/>
      <c r="R30" s="40"/>
      <c r="AB30" s="43">
        <f>Z30+AA30</f>
        <v>0</v>
      </c>
    </row>
    <row r="31" spans="1:28" s="37" customFormat="1" ht="12.75">
      <c r="A31" s="36"/>
      <c r="D31" s="36"/>
      <c r="E31" s="36"/>
      <c r="F31" s="36"/>
      <c r="G31" s="36"/>
      <c r="H31" s="38">
        <f>F31+G31</f>
        <v>0</v>
      </c>
      <c r="I31" s="39"/>
      <c r="J31" s="39"/>
      <c r="K31" s="40"/>
      <c r="P31" s="41">
        <f>L31+N31</f>
        <v>0</v>
      </c>
      <c r="Q31" s="42"/>
      <c r="R31" s="40"/>
      <c r="AB31" s="43"/>
    </row>
    <row r="32" spans="1:28" s="37" customFormat="1" ht="12.75">
      <c r="A32" s="36"/>
      <c r="D32" s="36"/>
      <c r="E32" s="36"/>
      <c r="F32" s="36"/>
      <c r="G32" s="36"/>
      <c r="H32" s="38">
        <f>F32+G32</f>
        <v>0</v>
      </c>
      <c r="I32" s="39"/>
      <c r="J32" s="39"/>
      <c r="K32" s="40"/>
      <c r="P32" s="41">
        <f>L32+N32</f>
        <v>0</v>
      </c>
      <c r="Q32" s="42"/>
      <c r="R32" s="40"/>
      <c r="AB32" s="43"/>
    </row>
    <row r="33" spans="1:28" s="37" customFormat="1" ht="12.75">
      <c r="A33" s="36"/>
      <c r="D33" s="36"/>
      <c r="E33" s="36"/>
      <c r="F33" s="36"/>
      <c r="G33" s="36"/>
      <c r="H33" s="38">
        <f>F33+G33</f>
        <v>0</v>
      </c>
      <c r="I33" s="39"/>
      <c r="J33" s="39"/>
      <c r="K33" s="40"/>
      <c r="P33" s="41">
        <f>L33+N33</f>
        <v>0</v>
      </c>
      <c r="Q33" s="42"/>
      <c r="R33" s="40"/>
      <c r="AB33" s="43"/>
    </row>
    <row r="34" spans="1:28" s="37" customFormat="1" ht="12.75">
      <c r="A34" s="36"/>
      <c r="D34" s="36"/>
      <c r="E34" s="36"/>
      <c r="F34" s="36"/>
      <c r="G34" s="36"/>
      <c r="H34" s="38">
        <f>F34+G34</f>
        <v>0</v>
      </c>
      <c r="I34" s="39"/>
      <c r="J34" s="39"/>
      <c r="K34" s="40"/>
      <c r="P34" s="41">
        <f>L34+N34</f>
        <v>0</v>
      </c>
      <c r="Q34" s="42"/>
      <c r="R34" s="40"/>
      <c r="AB34" s="43"/>
    </row>
    <row r="35" spans="1:28" s="37" customFormat="1" ht="12.75">
      <c r="A35" s="36"/>
      <c r="D35" s="36"/>
      <c r="E35" s="36"/>
      <c r="F35" s="36"/>
      <c r="G35" s="36"/>
      <c r="H35" s="38">
        <f>F35+G35</f>
        <v>0</v>
      </c>
      <c r="I35" s="39"/>
      <c r="J35" s="39"/>
      <c r="K35" s="40"/>
      <c r="P35" s="41">
        <f>L35+N35</f>
        <v>0</v>
      </c>
      <c r="Q35" s="42"/>
      <c r="R35" s="40"/>
      <c r="AB35" s="43"/>
    </row>
    <row r="36" spans="1:28" s="37" customFormat="1" ht="12.75">
      <c r="A36" s="36"/>
      <c r="D36" s="36"/>
      <c r="E36" s="36"/>
      <c r="F36" s="36"/>
      <c r="G36" s="36"/>
      <c r="H36" s="38">
        <f>F36+G36</f>
        <v>0</v>
      </c>
      <c r="I36" s="39"/>
      <c r="J36" s="39"/>
      <c r="K36" s="40"/>
      <c r="P36" s="41">
        <f>L36+N36</f>
        <v>0</v>
      </c>
      <c r="Q36" s="42"/>
      <c r="R36" s="40"/>
      <c r="AB36" s="43"/>
    </row>
    <row r="37" spans="1:28" s="37" customFormat="1" ht="12.75">
      <c r="A37" s="36"/>
      <c r="D37" s="36"/>
      <c r="E37" s="36"/>
      <c r="F37" s="36"/>
      <c r="G37" s="36"/>
      <c r="H37" s="38">
        <f>F37+G37</f>
        <v>0</v>
      </c>
      <c r="I37" s="39"/>
      <c r="J37" s="39"/>
      <c r="K37" s="40"/>
      <c r="P37" s="41">
        <f>L37+N37</f>
        <v>0</v>
      </c>
      <c r="Q37" s="42"/>
      <c r="R37" s="40"/>
      <c r="AB37" s="43"/>
    </row>
    <row r="38" spans="1:28" s="37" customFormat="1" ht="12.75">
      <c r="A38" s="36"/>
      <c r="D38" s="36"/>
      <c r="E38" s="36"/>
      <c r="F38" s="36"/>
      <c r="G38" s="36"/>
      <c r="H38" s="38">
        <f>F38+G38</f>
        <v>0</v>
      </c>
      <c r="I38" s="39"/>
      <c r="J38" s="39"/>
      <c r="K38" s="40"/>
      <c r="P38" s="41">
        <f>L38+N38</f>
        <v>0</v>
      </c>
      <c r="Q38" s="42"/>
      <c r="R38" s="40"/>
      <c r="AB38" s="43"/>
    </row>
    <row r="39" spans="1:28" s="37" customFormat="1" ht="12.75">
      <c r="A39" s="36"/>
      <c r="D39" s="36"/>
      <c r="E39" s="36"/>
      <c r="F39" s="36"/>
      <c r="G39" s="36"/>
      <c r="H39" s="38">
        <f>F39+G39</f>
        <v>0</v>
      </c>
      <c r="I39" s="39"/>
      <c r="J39" s="39"/>
      <c r="K39" s="40"/>
      <c r="P39" s="41">
        <f>L39+N39</f>
        <v>0</v>
      </c>
      <c r="Q39" s="42"/>
      <c r="R39" s="40"/>
      <c r="AB39" s="43"/>
    </row>
    <row r="40" spans="1:28" s="37" customFormat="1" ht="12.75">
      <c r="A40" s="36"/>
      <c r="D40" s="36"/>
      <c r="E40" s="36"/>
      <c r="F40" s="36"/>
      <c r="G40" s="36"/>
      <c r="H40" s="38">
        <f>F40+G40</f>
        <v>0</v>
      </c>
      <c r="I40" s="39"/>
      <c r="J40" s="39"/>
      <c r="K40" s="40"/>
      <c r="P40" s="41">
        <f>L40+N40</f>
        <v>0</v>
      </c>
      <c r="Q40" s="42"/>
      <c r="R40" s="40"/>
      <c r="AB40" s="43"/>
    </row>
    <row r="41" spans="1:28" s="37" customFormat="1" ht="12.75">
      <c r="A41" s="36"/>
      <c r="D41" s="36"/>
      <c r="E41" s="36"/>
      <c r="F41" s="36"/>
      <c r="G41" s="36"/>
      <c r="H41" s="38">
        <f>F41+G41</f>
        <v>0</v>
      </c>
      <c r="I41" s="39"/>
      <c r="J41" s="39"/>
      <c r="K41" s="40"/>
      <c r="P41" s="41">
        <f>L41+N41</f>
        <v>0</v>
      </c>
      <c r="Q41" s="42"/>
      <c r="R41" s="40"/>
      <c r="AB41" s="43"/>
    </row>
    <row r="42" spans="1:28" s="37" customFormat="1" ht="12.75">
      <c r="A42" s="36"/>
      <c r="D42" s="36"/>
      <c r="E42" s="36"/>
      <c r="F42" s="36"/>
      <c r="G42" s="36"/>
      <c r="H42" s="38">
        <f>F42+G42</f>
        <v>0</v>
      </c>
      <c r="I42" s="39"/>
      <c r="J42" s="39"/>
      <c r="K42" s="40"/>
      <c r="P42" s="41">
        <f>L42+N42</f>
        <v>0</v>
      </c>
      <c r="Q42" s="42"/>
      <c r="R42" s="40"/>
      <c r="AB42" s="43"/>
    </row>
    <row r="43" spans="1:28" s="37" customFormat="1" ht="12.75">
      <c r="A43" s="36"/>
      <c r="D43" s="36"/>
      <c r="E43" s="36"/>
      <c r="F43" s="36"/>
      <c r="G43" s="36"/>
      <c r="H43" s="38">
        <f>F43+G43</f>
        <v>0</v>
      </c>
      <c r="I43" s="39"/>
      <c r="J43" s="39"/>
      <c r="K43" s="40"/>
      <c r="P43" s="41">
        <f>L43+N43</f>
        <v>0</v>
      </c>
      <c r="Q43" s="42"/>
      <c r="R43" s="40"/>
      <c r="AB43" s="43"/>
    </row>
    <row r="44" spans="1:28" s="37" customFormat="1" ht="12.75">
      <c r="A44" s="36"/>
      <c r="D44" s="36"/>
      <c r="E44" s="36"/>
      <c r="F44" s="36"/>
      <c r="G44" s="36"/>
      <c r="H44" s="38">
        <f>F44+G44</f>
        <v>0</v>
      </c>
      <c r="I44" s="39"/>
      <c r="J44" s="39"/>
      <c r="K44" s="40"/>
      <c r="P44" s="41">
        <f>L44+N44</f>
        <v>0</v>
      </c>
      <c r="Q44" s="42"/>
      <c r="R44" s="40"/>
      <c r="AB44" s="43"/>
    </row>
    <row r="45" spans="1:28" s="37" customFormat="1" ht="12.75">
      <c r="A45" s="36"/>
      <c r="D45" s="36"/>
      <c r="E45" s="36"/>
      <c r="F45" s="36"/>
      <c r="G45" s="36"/>
      <c r="H45" s="38">
        <f>F45+G45</f>
        <v>0</v>
      </c>
      <c r="I45" s="39"/>
      <c r="J45" s="39"/>
      <c r="K45" s="40"/>
      <c r="P45" s="41">
        <f>L45+N45</f>
        <v>0</v>
      </c>
      <c r="Q45" s="42"/>
      <c r="R45" s="40"/>
      <c r="AB45" s="43"/>
    </row>
    <row r="46" spans="1:28" s="37" customFormat="1" ht="12.75">
      <c r="A46" s="36"/>
      <c r="D46" s="36"/>
      <c r="E46" s="36"/>
      <c r="F46" s="36"/>
      <c r="G46" s="36"/>
      <c r="H46" s="38">
        <f>F46+G46</f>
        <v>0</v>
      </c>
      <c r="I46" s="39"/>
      <c r="J46" s="39"/>
      <c r="K46" s="40"/>
      <c r="P46" s="41">
        <f>L46+N46</f>
        <v>0</v>
      </c>
      <c r="Q46" s="42"/>
      <c r="R46" s="40"/>
      <c r="AB46" s="43"/>
    </row>
    <row r="47" spans="1:28" s="37" customFormat="1" ht="12.75">
      <c r="A47" s="36"/>
      <c r="D47" s="36"/>
      <c r="E47" s="36"/>
      <c r="F47" s="36"/>
      <c r="G47" s="36"/>
      <c r="H47" s="38">
        <f>F47+G47</f>
        <v>0</v>
      </c>
      <c r="I47" s="39"/>
      <c r="J47" s="39"/>
      <c r="K47" s="40"/>
      <c r="P47" s="41">
        <f>L47+N47</f>
        <v>0</v>
      </c>
      <c r="Q47" s="42"/>
      <c r="R47" s="40"/>
      <c r="AB47" s="43"/>
    </row>
    <row r="48" spans="1:28" s="37" customFormat="1" ht="12.75">
      <c r="A48" s="36"/>
      <c r="D48" s="36"/>
      <c r="E48" s="36"/>
      <c r="F48" s="36"/>
      <c r="G48" s="36"/>
      <c r="H48" s="38">
        <f>F48+G48</f>
        <v>0</v>
      </c>
      <c r="I48" s="39"/>
      <c r="J48" s="39"/>
      <c r="K48" s="40"/>
      <c r="P48" s="41">
        <f>L48+N48</f>
        <v>0</v>
      </c>
      <c r="Q48" s="42"/>
      <c r="R48" s="40"/>
      <c r="AB48" s="43"/>
    </row>
    <row r="49" spans="1:28" s="37" customFormat="1" ht="12.75">
      <c r="A49" s="36"/>
      <c r="D49" s="36"/>
      <c r="E49" s="36"/>
      <c r="F49" s="36"/>
      <c r="G49" s="36"/>
      <c r="H49" s="38">
        <f>F49+G49</f>
        <v>0</v>
      </c>
      <c r="I49" s="39"/>
      <c r="J49" s="39"/>
      <c r="K49" s="40"/>
      <c r="P49" s="41">
        <f>L49+N49</f>
        <v>0</v>
      </c>
      <c r="Q49" s="42"/>
      <c r="R49" s="40"/>
      <c r="AB49" s="43"/>
    </row>
    <row r="50" spans="1:28" s="37" customFormat="1" ht="12.75">
      <c r="A50" s="36"/>
      <c r="D50" s="36"/>
      <c r="E50" s="36"/>
      <c r="F50" s="36"/>
      <c r="G50" s="36"/>
      <c r="H50" s="38">
        <f>F50+G50</f>
        <v>0</v>
      </c>
      <c r="I50" s="39"/>
      <c r="J50" s="39"/>
      <c r="K50" s="40"/>
      <c r="P50" s="41">
        <f>L50+N50</f>
        <v>0</v>
      </c>
      <c r="Q50" s="42"/>
      <c r="R50" s="40"/>
      <c r="AB50" s="43"/>
    </row>
    <row r="51" spans="1:28" s="37" customFormat="1" ht="12.75">
      <c r="A51" s="36"/>
      <c r="D51" s="36"/>
      <c r="E51" s="36"/>
      <c r="F51" s="36"/>
      <c r="G51" s="36"/>
      <c r="H51" s="38">
        <f>F51+G51</f>
        <v>0</v>
      </c>
      <c r="I51" s="39"/>
      <c r="J51" s="39"/>
      <c r="K51" s="40"/>
      <c r="P51" s="41">
        <f>L51+N51</f>
        <v>0</v>
      </c>
      <c r="Q51" s="42"/>
      <c r="R51" s="40"/>
      <c r="AB51" s="43"/>
    </row>
    <row r="52" spans="1:28" s="37" customFormat="1" ht="12.75">
      <c r="A52" s="36"/>
      <c r="D52" s="36"/>
      <c r="E52" s="36"/>
      <c r="F52" s="36"/>
      <c r="G52" s="36"/>
      <c r="H52" s="38">
        <f>F52+G52</f>
        <v>0</v>
      </c>
      <c r="I52" s="39"/>
      <c r="J52" s="39"/>
      <c r="K52" s="40"/>
      <c r="P52" s="41">
        <f>L52+N52</f>
        <v>0</v>
      </c>
      <c r="Q52" s="42"/>
      <c r="R52" s="40"/>
      <c r="AB52" s="43"/>
    </row>
    <row r="53" spans="1:28" s="37" customFormat="1" ht="12.75">
      <c r="A53" s="36"/>
      <c r="D53" s="36"/>
      <c r="E53" s="36"/>
      <c r="F53" s="36"/>
      <c r="G53" s="36"/>
      <c r="H53" s="38">
        <f>F53+G53</f>
        <v>0</v>
      </c>
      <c r="I53" s="39"/>
      <c r="J53" s="39"/>
      <c r="K53" s="40"/>
      <c r="P53" s="41">
        <f>L53+N53</f>
        <v>0</v>
      </c>
      <c r="Q53" s="42"/>
      <c r="R53" s="40"/>
      <c r="AB53" s="43"/>
    </row>
    <row r="54" spans="1:28" s="37" customFormat="1" ht="12.75">
      <c r="A54" s="36"/>
      <c r="D54" s="36"/>
      <c r="E54" s="36"/>
      <c r="F54" s="36"/>
      <c r="G54" s="36"/>
      <c r="H54" s="38">
        <f>F54+G54</f>
        <v>0</v>
      </c>
      <c r="I54" s="39"/>
      <c r="J54" s="39"/>
      <c r="K54" s="40"/>
      <c r="P54" s="41">
        <f>L54+N54</f>
        <v>0</v>
      </c>
      <c r="Q54" s="42"/>
      <c r="R54" s="40"/>
      <c r="AB54" s="43"/>
    </row>
    <row r="55" spans="1:28" s="37" customFormat="1" ht="12.75">
      <c r="A55" s="36"/>
      <c r="D55" s="36"/>
      <c r="E55" s="36"/>
      <c r="F55" s="36"/>
      <c r="G55" s="36"/>
      <c r="H55" s="38">
        <f>F55+G55</f>
        <v>0</v>
      </c>
      <c r="I55" s="39"/>
      <c r="J55" s="39"/>
      <c r="K55" s="40"/>
      <c r="P55" s="41">
        <f>L55+N55</f>
        <v>0</v>
      </c>
      <c r="Q55" s="42"/>
      <c r="R55" s="40"/>
      <c r="AB55" s="43"/>
    </row>
    <row r="56" spans="1:28" s="37" customFormat="1" ht="12.75">
      <c r="A56" s="36"/>
      <c r="D56" s="36"/>
      <c r="E56" s="36"/>
      <c r="F56" s="36"/>
      <c r="G56" s="36"/>
      <c r="H56" s="38">
        <f>F56+G56</f>
        <v>0</v>
      </c>
      <c r="I56" s="39"/>
      <c r="J56" s="39"/>
      <c r="K56" s="40"/>
      <c r="P56" s="41">
        <f>L56+N56</f>
        <v>0</v>
      </c>
      <c r="Q56" s="42"/>
      <c r="R56" s="40"/>
      <c r="AB56" s="43"/>
    </row>
    <row r="57" spans="1:28" s="37" customFormat="1" ht="12.75">
      <c r="A57" s="36"/>
      <c r="D57" s="36"/>
      <c r="E57" s="36"/>
      <c r="F57" s="36"/>
      <c r="G57" s="36"/>
      <c r="H57" s="38">
        <f>F57+G57</f>
        <v>0</v>
      </c>
      <c r="I57" s="39"/>
      <c r="J57" s="39"/>
      <c r="K57" s="40"/>
      <c r="P57" s="41">
        <f>L57+N57</f>
        <v>0</v>
      </c>
      <c r="Q57" s="42"/>
      <c r="R57" s="40"/>
      <c r="AB57" s="43"/>
    </row>
    <row r="58" spans="1:28" s="37" customFormat="1" ht="12.75">
      <c r="A58" s="36"/>
      <c r="D58" s="36"/>
      <c r="E58" s="36"/>
      <c r="F58" s="36"/>
      <c r="G58" s="36"/>
      <c r="H58" s="38">
        <f>F58+G58</f>
        <v>0</v>
      </c>
      <c r="I58" s="39"/>
      <c r="J58" s="39"/>
      <c r="K58" s="40"/>
      <c r="P58" s="41">
        <f>L58+N58</f>
        <v>0</v>
      </c>
      <c r="Q58" s="42"/>
      <c r="R58" s="40"/>
      <c r="AB58" s="43"/>
    </row>
    <row r="59" spans="1:28" s="37" customFormat="1" ht="12.75">
      <c r="A59" s="36"/>
      <c r="D59" s="36"/>
      <c r="E59" s="36"/>
      <c r="F59" s="36"/>
      <c r="G59" s="36"/>
      <c r="H59" s="38">
        <f>F59+G59</f>
        <v>0</v>
      </c>
      <c r="I59" s="39"/>
      <c r="J59" s="39"/>
      <c r="K59" s="40"/>
      <c r="P59" s="41">
        <f>L59+N59</f>
        <v>0</v>
      </c>
      <c r="Q59" s="42"/>
      <c r="R59" s="40"/>
      <c r="AB59" s="43"/>
    </row>
    <row r="60" spans="1:28" s="37" customFormat="1" ht="12.75">
      <c r="A60" s="36"/>
      <c r="D60" s="36"/>
      <c r="E60" s="36"/>
      <c r="F60" s="36"/>
      <c r="G60" s="36"/>
      <c r="H60" s="38">
        <f>F60+G60</f>
        <v>0</v>
      </c>
      <c r="I60" s="39"/>
      <c r="J60" s="39"/>
      <c r="K60" s="40"/>
      <c r="P60" s="41">
        <f>L60+N60</f>
        <v>0</v>
      </c>
      <c r="Q60" s="42"/>
      <c r="R60" s="40"/>
      <c r="AB60" s="43"/>
    </row>
    <row r="61" spans="1:28" s="37" customFormat="1" ht="12.75">
      <c r="A61" s="36"/>
      <c r="D61" s="36"/>
      <c r="E61" s="36"/>
      <c r="F61" s="36"/>
      <c r="G61" s="36"/>
      <c r="H61" s="38">
        <f>F61+G61</f>
        <v>0</v>
      </c>
      <c r="I61" s="39"/>
      <c r="J61" s="39"/>
      <c r="K61" s="40"/>
      <c r="P61" s="41">
        <f>L61+N61</f>
        <v>0</v>
      </c>
      <c r="Q61" s="42"/>
      <c r="R61" s="40"/>
      <c r="AB61" s="43"/>
    </row>
    <row r="62" spans="1:28" s="37" customFormat="1" ht="12.75">
      <c r="A62" s="36"/>
      <c r="D62" s="36"/>
      <c r="E62" s="36"/>
      <c r="F62" s="36"/>
      <c r="G62" s="36"/>
      <c r="H62" s="38">
        <f>F62+G62</f>
        <v>0</v>
      </c>
      <c r="I62" s="39"/>
      <c r="J62" s="39"/>
      <c r="K62" s="40"/>
      <c r="P62" s="41">
        <f>L62+N62</f>
        <v>0</v>
      </c>
      <c r="Q62" s="42"/>
      <c r="R62" s="40"/>
      <c r="AB62" s="43"/>
    </row>
    <row r="63" spans="1:28" s="37" customFormat="1" ht="12.75">
      <c r="A63" s="36"/>
      <c r="D63" s="36"/>
      <c r="E63" s="36"/>
      <c r="F63" s="36"/>
      <c r="G63" s="36"/>
      <c r="H63" s="38">
        <f>F63+G63</f>
        <v>0</v>
      </c>
      <c r="I63" s="39"/>
      <c r="J63" s="39"/>
      <c r="K63" s="40"/>
      <c r="P63" s="41">
        <f>L63+N63</f>
        <v>0</v>
      </c>
      <c r="Q63" s="42"/>
      <c r="R63" s="40"/>
      <c r="AB63" s="43"/>
    </row>
    <row r="64" spans="1:28" s="37" customFormat="1" ht="12.75">
      <c r="A64" s="36"/>
      <c r="D64" s="36"/>
      <c r="E64" s="36"/>
      <c r="F64" s="36"/>
      <c r="G64" s="36"/>
      <c r="H64" s="38">
        <f>F64+G64</f>
        <v>0</v>
      </c>
      <c r="I64" s="39"/>
      <c r="J64" s="39"/>
      <c r="K64" s="40"/>
      <c r="P64" s="41">
        <f>L64+N64</f>
        <v>0</v>
      </c>
      <c r="Q64" s="42"/>
      <c r="R64" s="40"/>
      <c r="AB64" s="43"/>
    </row>
    <row r="65" spans="1:28" s="37" customFormat="1" ht="12.75">
      <c r="A65" s="36"/>
      <c r="D65" s="36"/>
      <c r="E65" s="36"/>
      <c r="F65" s="36"/>
      <c r="G65" s="36"/>
      <c r="H65" s="38">
        <f>F65+G65</f>
        <v>0</v>
      </c>
      <c r="I65" s="39"/>
      <c r="J65" s="39"/>
      <c r="K65" s="40"/>
      <c r="P65" s="41">
        <f>L65+N65</f>
        <v>0</v>
      </c>
      <c r="Q65" s="42"/>
      <c r="R65" s="40"/>
      <c r="AB65" s="43"/>
    </row>
    <row r="66" spans="1:28" s="37" customFormat="1" ht="12.75">
      <c r="A66" s="36"/>
      <c r="D66" s="36"/>
      <c r="E66" s="36"/>
      <c r="F66" s="36"/>
      <c r="G66" s="36"/>
      <c r="H66" s="38">
        <f>F66+G66</f>
        <v>0</v>
      </c>
      <c r="I66" s="39"/>
      <c r="J66" s="39"/>
      <c r="K66" s="40"/>
      <c r="P66" s="41">
        <f>L66+N66</f>
        <v>0</v>
      </c>
      <c r="Q66" s="42"/>
      <c r="R66" s="40"/>
      <c r="AB66" s="43"/>
    </row>
    <row r="67" spans="1:28" s="37" customFormat="1" ht="12.75">
      <c r="A67" s="36"/>
      <c r="D67" s="36"/>
      <c r="E67" s="36"/>
      <c r="F67" s="36"/>
      <c r="G67" s="36"/>
      <c r="H67" s="38">
        <f>F67+G67</f>
        <v>0</v>
      </c>
      <c r="I67" s="39"/>
      <c r="J67" s="39"/>
      <c r="K67" s="40"/>
      <c r="P67" s="41">
        <f>L67+N67</f>
        <v>0</v>
      </c>
      <c r="Q67" s="42"/>
      <c r="R67" s="40"/>
      <c r="AB67" s="43"/>
    </row>
    <row r="68" spans="1:28" s="37" customFormat="1" ht="12.75">
      <c r="A68" s="36"/>
      <c r="D68" s="36"/>
      <c r="E68" s="36"/>
      <c r="F68" s="36"/>
      <c r="G68" s="36"/>
      <c r="H68" s="38">
        <f>F68+G68</f>
        <v>0</v>
      </c>
      <c r="I68" s="39"/>
      <c r="J68" s="39"/>
      <c r="K68" s="40"/>
      <c r="P68" s="41">
        <f>L68+N68</f>
        <v>0</v>
      </c>
      <c r="Q68" s="42"/>
      <c r="R68" s="40"/>
      <c r="AB68" s="43"/>
    </row>
    <row r="69" spans="1:28" s="37" customFormat="1" ht="12.75">
      <c r="A69" s="36"/>
      <c r="D69" s="36"/>
      <c r="E69" s="36"/>
      <c r="F69" s="36"/>
      <c r="G69" s="36"/>
      <c r="H69" s="38">
        <f>F69+G69</f>
        <v>0</v>
      </c>
      <c r="I69" s="39"/>
      <c r="J69" s="39"/>
      <c r="K69" s="40"/>
      <c r="P69" s="41">
        <f>L69+N69</f>
        <v>0</v>
      </c>
      <c r="Q69" s="42"/>
      <c r="R69" s="40"/>
      <c r="AB69" s="43"/>
    </row>
    <row r="70" spans="1:28" s="37" customFormat="1" ht="12.75">
      <c r="A70" s="36"/>
      <c r="D70" s="36"/>
      <c r="E70" s="36"/>
      <c r="F70" s="36"/>
      <c r="G70" s="36"/>
      <c r="H70" s="38">
        <f>F70+G70</f>
        <v>0</v>
      </c>
      <c r="I70" s="39"/>
      <c r="J70" s="39"/>
      <c r="K70" s="40"/>
      <c r="P70" s="41">
        <f>L70+N70</f>
        <v>0</v>
      </c>
      <c r="Q70" s="42"/>
      <c r="R70" s="40"/>
      <c r="AB70" s="43"/>
    </row>
    <row r="71" spans="1:10" s="37" customFormat="1" ht="12.75">
      <c r="A71" s="36"/>
      <c r="D71" s="36"/>
      <c r="E71" s="36"/>
      <c r="F71" s="36"/>
      <c r="G71" s="36"/>
      <c r="H71" s="36"/>
      <c r="I71" s="39"/>
      <c r="J71" s="39"/>
    </row>
    <row r="72" spans="1:10" s="37" customFormat="1" ht="12.75">
      <c r="A72" s="36"/>
      <c r="D72" s="36"/>
      <c r="E72" s="36"/>
      <c r="F72" s="36"/>
      <c r="G72" s="36"/>
      <c r="H72" s="36"/>
      <c r="I72" s="39"/>
      <c r="J72" s="39"/>
    </row>
    <row r="73" spans="1:10" s="37" customFormat="1" ht="12.75">
      <c r="A73" s="36"/>
      <c r="D73" s="36"/>
      <c r="E73" s="36"/>
      <c r="F73" s="36"/>
      <c r="G73" s="36"/>
      <c r="H73" s="36"/>
      <c r="I73" s="39"/>
      <c r="J73" s="39"/>
    </row>
    <row r="74" spans="1:10" s="37" customFormat="1" ht="12.75">
      <c r="A74" s="36"/>
      <c r="D74" s="36"/>
      <c r="E74" s="36"/>
      <c r="F74" s="36"/>
      <c r="G74" s="36"/>
      <c r="H74" s="36"/>
      <c r="I74" s="39"/>
      <c r="J74" s="39"/>
    </row>
    <row r="75" spans="1:10" s="37" customFormat="1" ht="12.75">
      <c r="A75" s="36"/>
      <c r="D75" s="36"/>
      <c r="E75" s="36"/>
      <c r="F75" s="36"/>
      <c r="G75" s="36"/>
      <c r="H75" s="36"/>
      <c r="I75" s="39"/>
      <c r="J75" s="39"/>
    </row>
    <row r="76" spans="1:10" s="37" customFormat="1" ht="12.75">
      <c r="A76" s="36"/>
      <c r="D76" s="36"/>
      <c r="E76" s="36"/>
      <c r="F76" s="36"/>
      <c r="G76" s="36"/>
      <c r="H76" s="36"/>
      <c r="I76" s="39"/>
      <c r="J76" s="39"/>
    </row>
    <row r="77" spans="1:10" s="37" customFormat="1" ht="12.75">
      <c r="A77" s="36"/>
      <c r="D77" s="36"/>
      <c r="E77" s="36"/>
      <c r="F77" s="36"/>
      <c r="G77" s="36"/>
      <c r="H77" s="36"/>
      <c r="I77" s="39"/>
      <c r="J77" s="39"/>
    </row>
    <row r="78" spans="1:10" s="37" customFormat="1" ht="12.75">
      <c r="A78" s="36"/>
      <c r="D78" s="36"/>
      <c r="E78" s="36"/>
      <c r="F78" s="36"/>
      <c r="G78" s="36"/>
      <c r="H78" s="36"/>
      <c r="I78" s="39"/>
      <c r="J78" s="39"/>
    </row>
    <row r="79" spans="1:10" s="37" customFormat="1" ht="12.75">
      <c r="A79" s="36"/>
      <c r="D79" s="36"/>
      <c r="E79" s="36"/>
      <c r="F79" s="36"/>
      <c r="G79" s="36"/>
      <c r="H79" s="36"/>
      <c r="I79" s="39"/>
      <c r="J79" s="39"/>
    </row>
    <row r="80" spans="1:10" s="37" customFormat="1" ht="12.75">
      <c r="A80" s="36"/>
      <c r="D80" s="36"/>
      <c r="E80" s="36"/>
      <c r="F80" s="36"/>
      <c r="G80" s="36"/>
      <c r="H80" s="36"/>
      <c r="I80" s="39"/>
      <c r="J80" s="39"/>
    </row>
    <row r="81" spans="1:10" s="37" customFormat="1" ht="12.75">
      <c r="A81" s="36"/>
      <c r="D81" s="36"/>
      <c r="E81" s="36"/>
      <c r="F81" s="36"/>
      <c r="G81" s="36"/>
      <c r="H81" s="36"/>
      <c r="I81" s="39"/>
      <c r="J81" s="39"/>
    </row>
    <row r="82" spans="1:10" s="37" customFormat="1" ht="12.75">
      <c r="A82" s="36"/>
      <c r="D82" s="36"/>
      <c r="E82" s="36"/>
      <c r="F82" s="36"/>
      <c r="G82" s="36"/>
      <c r="H82" s="36"/>
      <c r="I82" s="39"/>
      <c r="J82" s="39"/>
    </row>
    <row r="83" spans="1:10" s="37" customFormat="1" ht="12.75">
      <c r="A83" s="36"/>
      <c r="D83" s="36"/>
      <c r="E83" s="36"/>
      <c r="F83" s="36"/>
      <c r="G83" s="36"/>
      <c r="H83" s="36"/>
      <c r="I83" s="39"/>
      <c r="J83" s="39"/>
    </row>
    <row r="84" spans="1:10" s="37" customFormat="1" ht="12.75">
      <c r="A84" s="36"/>
      <c r="D84" s="36"/>
      <c r="E84" s="36"/>
      <c r="F84" s="36"/>
      <c r="G84" s="36"/>
      <c r="H84" s="36"/>
      <c r="I84" s="39"/>
      <c r="J84" s="39"/>
    </row>
    <row r="85" spans="1:10" s="37" customFormat="1" ht="12.75">
      <c r="A85" s="36"/>
      <c r="D85" s="36"/>
      <c r="E85" s="36"/>
      <c r="F85" s="36"/>
      <c r="G85" s="36"/>
      <c r="H85" s="36"/>
      <c r="I85" s="39"/>
      <c r="J85" s="39"/>
    </row>
    <row r="86" spans="1:10" s="37" customFormat="1" ht="12.75">
      <c r="A86" s="36"/>
      <c r="D86" s="36"/>
      <c r="E86" s="36"/>
      <c r="F86" s="36"/>
      <c r="G86" s="36"/>
      <c r="H86" s="36"/>
      <c r="I86" s="39"/>
      <c r="J86" s="39"/>
    </row>
    <row r="87" spans="1:10" s="37" customFormat="1" ht="12.75">
      <c r="A87" s="36"/>
      <c r="D87" s="36"/>
      <c r="E87" s="36"/>
      <c r="F87" s="36"/>
      <c r="G87" s="36"/>
      <c r="H87" s="36"/>
      <c r="I87" s="39"/>
      <c r="J87" s="39"/>
    </row>
    <row r="88" spans="1:10" s="37" customFormat="1" ht="12.75">
      <c r="A88" s="36"/>
      <c r="D88" s="36"/>
      <c r="E88" s="36"/>
      <c r="F88" s="36"/>
      <c r="G88" s="36"/>
      <c r="H88" s="36"/>
      <c r="I88" s="39"/>
      <c r="J88" s="39"/>
    </row>
    <row r="89" spans="1:10" s="37" customFormat="1" ht="12.75">
      <c r="A89" s="36"/>
      <c r="D89" s="36"/>
      <c r="E89" s="36"/>
      <c r="F89" s="36"/>
      <c r="G89" s="36"/>
      <c r="H89" s="36"/>
      <c r="I89" s="39"/>
      <c r="J89" s="39"/>
    </row>
    <row r="90" spans="1:10" s="37" customFormat="1" ht="12.75">
      <c r="A90" s="36"/>
      <c r="D90" s="36"/>
      <c r="E90" s="36"/>
      <c r="F90" s="36"/>
      <c r="G90" s="36"/>
      <c r="H90" s="36"/>
      <c r="I90" s="39"/>
      <c r="J90" s="39"/>
    </row>
    <row r="91" spans="1:10" s="37" customFormat="1" ht="12.75">
      <c r="A91" s="36"/>
      <c r="D91" s="36"/>
      <c r="E91" s="36"/>
      <c r="F91" s="36"/>
      <c r="G91" s="36"/>
      <c r="H91" s="36"/>
      <c r="I91" s="39"/>
      <c r="J91" s="39"/>
    </row>
    <row r="92" spans="1:10" s="37" customFormat="1" ht="12.75">
      <c r="A92" s="36"/>
      <c r="D92" s="36"/>
      <c r="E92" s="36"/>
      <c r="F92" s="36"/>
      <c r="G92" s="36"/>
      <c r="H92" s="36"/>
      <c r="I92" s="39"/>
      <c r="J92" s="39"/>
    </row>
    <row r="93" spans="1:10" s="37" customFormat="1" ht="12.75">
      <c r="A93" s="36"/>
      <c r="D93" s="36"/>
      <c r="E93" s="36"/>
      <c r="F93" s="36"/>
      <c r="G93" s="36"/>
      <c r="H93" s="36"/>
      <c r="I93" s="39"/>
      <c r="J93" s="39"/>
    </row>
    <row r="94" spans="1:10" s="37" customFormat="1" ht="12.75">
      <c r="A94" s="36"/>
      <c r="D94" s="36"/>
      <c r="E94" s="36"/>
      <c r="F94" s="36"/>
      <c r="G94" s="36"/>
      <c r="H94" s="36"/>
      <c r="I94" s="39"/>
      <c r="J94" s="39"/>
    </row>
    <row r="95" spans="1:10" s="37" customFormat="1" ht="12.75">
      <c r="A95" s="36"/>
      <c r="D95" s="36"/>
      <c r="E95" s="36"/>
      <c r="F95" s="36"/>
      <c r="G95" s="36"/>
      <c r="H95" s="36"/>
      <c r="I95" s="39"/>
      <c r="J95" s="39"/>
    </row>
    <row r="96" spans="1:10" s="37" customFormat="1" ht="12.75">
      <c r="A96" s="36"/>
      <c r="D96" s="36"/>
      <c r="E96" s="36"/>
      <c r="F96" s="36"/>
      <c r="G96" s="36"/>
      <c r="H96" s="36"/>
      <c r="I96" s="39"/>
      <c r="J96" s="39"/>
    </row>
    <row r="97" spans="1:10" s="37" customFormat="1" ht="12.75">
      <c r="A97" s="36"/>
      <c r="D97" s="36"/>
      <c r="E97" s="36"/>
      <c r="F97" s="36"/>
      <c r="G97" s="36"/>
      <c r="H97" s="36"/>
      <c r="I97" s="39"/>
      <c r="J97" s="39"/>
    </row>
    <row r="98" spans="1:10" s="37" customFormat="1" ht="12.75">
      <c r="A98" s="36"/>
      <c r="D98" s="36"/>
      <c r="E98" s="36"/>
      <c r="F98" s="36"/>
      <c r="G98" s="36"/>
      <c r="H98" s="36"/>
      <c r="I98" s="39"/>
      <c r="J98" s="39"/>
    </row>
    <row r="99" spans="1:10" s="37" customFormat="1" ht="12.75">
      <c r="A99" s="36"/>
      <c r="D99" s="36"/>
      <c r="E99" s="36"/>
      <c r="F99" s="36"/>
      <c r="G99" s="36"/>
      <c r="H99" s="36"/>
      <c r="I99" s="39"/>
      <c r="J99" s="39"/>
    </row>
    <row r="100" spans="1:10" s="37" customFormat="1" ht="12.75">
      <c r="A100" s="36"/>
      <c r="D100" s="36"/>
      <c r="E100" s="36"/>
      <c r="F100" s="36"/>
      <c r="G100" s="36"/>
      <c r="H100" s="36"/>
      <c r="I100" s="39"/>
      <c r="J100" s="39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Q1:Q2 R1">
    <cfRule type="cellIs" priority="1" dxfId="0" operator="equal" stopIfTrue="1">
      <formula>0</formula>
    </cfRule>
  </conditionalFormatting>
  <conditionalFormatting sqref="H4:J70">
    <cfRule type="cellIs" priority="2" dxfId="0" operator="equal" stopIfTrue="1">
      <formula>0</formula>
    </cfRule>
  </conditionalFormatting>
  <conditionalFormatting sqref="P4:Q70">
    <cfRule type="cellIs" priority="3" dxfId="0" operator="equal" stopIfTrue="1">
      <formula>0</formula>
    </cfRule>
  </conditionalFormatting>
  <conditionalFormatting sqref="AB4:AB30">
    <cfRule type="cellIs" priority="4" dxfId="0" operator="equal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3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1"/>
  <sheetViews>
    <sheetView workbookViewId="0" topLeftCell="K1">
      <selection activeCell="V44" sqref="V44"/>
    </sheetView>
  </sheetViews>
  <sheetFormatPr defaultColWidth="11.421875" defaultRowHeight="12.75"/>
  <cols>
    <col min="1" max="1" width="6.7109375" style="10" customWidth="1"/>
    <col min="2" max="2" width="20.28125" style="1" customWidth="1"/>
    <col min="3" max="3" width="33.421875" style="1" customWidth="1"/>
    <col min="4" max="5" width="11.421875" style="10" customWidth="1"/>
    <col min="6" max="10" width="0" style="10" hidden="1" customWidth="1"/>
    <col min="11" max="11" width="2.57421875" style="1" customWidth="1"/>
    <col min="12" max="12" width="8.7109375" style="1" customWidth="1"/>
    <col min="13" max="13" width="4.7109375" style="1" customWidth="1"/>
    <col min="14" max="14" width="8.7109375" style="1" customWidth="1"/>
    <col min="15" max="15" width="4.7109375" style="1" customWidth="1"/>
    <col min="16" max="17" width="10.140625" style="1" customWidth="1"/>
    <col min="18" max="18" width="4.140625" style="1" customWidth="1"/>
    <col min="19" max="19" width="6.8515625" style="1" customWidth="1"/>
    <col min="20" max="20" width="5.28125" style="1" customWidth="1"/>
    <col min="21" max="21" width="21.00390625" style="1" customWidth="1"/>
    <col min="22" max="22" width="20.7109375" style="1" customWidth="1"/>
    <col min="23" max="23" width="23.140625" style="1" customWidth="1"/>
    <col min="24" max="24" width="23.00390625" style="1" customWidth="1"/>
    <col min="25" max="25" width="25.140625" style="1" customWidth="1"/>
    <col min="26" max="27" width="6.57421875" style="1" customWidth="1"/>
    <col min="28" max="16384" width="10.7109375" style="1" customWidth="1"/>
  </cols>
  <sheetData>
    <row r="1" spans="1:28" s="20" customFormat="1" ht="30" customHeight="1">
      <c r="A1" s="11" t="s">
        <v>27</v>
      </c>
      <c r="B1" s="12"/>
      <c r="C1" s="13" t="s">
        <v>74</v>
      </c>
      <c r="D1" s="14"/>
      <c r="E1" s="14"/>
      <c r="F1" s="14"/>
      <c r="G1" s="15" t="s">
        <v>29</v>
      </c>
      <c r="H1" s="14"/>
      <c r="I1" s="14"/>
      <c r="J1" s="14"/>
      <c r="K1" s="14"/>
      <c r="L1" s="14"/>
      <c r="M1" s="14"/>
      <c r="N1" s="14"/>
      <c r="O1" s="16"/>
      <c r="P1" s="17"/>
      <c r="Q1" s="18"/>
      <c r="R1" s="18"/>
      <c r="S1" s="13" t="s">
        <v>74</v>
      </c>
      <c r="T1" s="14"/>
      <c r="U1" s="19"/>
      <c r="V1" s="12"/>
      <c r="W1" s="12"/>
      <c r="X1" s="12"/>
      <c r="Y1" s="12"/>
      <c r="Z1" s="14"/>
      <c r="AA1" s="14"/>
      <c r="AB1" s="14"/>
    </row>
    <row r="2" spans="1:28" s="20" customFormat="1" ht="19.5" customHeight="1">
      <c r="A2" s="21" t="s">
        <v>30</v>
      </c>
      <c r="B2" s="22"/>
      <c r="C2" s="22"/>
      <c r="D2" s="16"/>
      <c r="E2" s="16"/>
      <c r="F2" s="23" t="s">
        <v>31</v>
      </c>
      <c r="G2" s="23"/>
      <c r="H2" s="23"/>
      <c r="I2" s="23" t="s">
        <v>32</v>
      </c>
      <c r="J2" s="23"/>
      <c r="K2" s="24"/>
      <c r="L2" s="25" t="s">
        <v>33</v>
      </c>
      <c r="M2" s="25"/>
      <c r="N2" s="25"/>
      <c r="O2" s="25"/>
      <c r="P2" s="25"/>
      <c r="Q2" s="48" t="s">
        <v>34</v>
      </c>
      <c r="R2" s="24"/>
      <c r="S2" s="27" t="s">
        <v>35</v>
      </c>
      <c r="T2" s="16"/>
      <c r="U2" s="28"/>
      <c r="V2" s="22"/>
      <c r="W2" s="22"/>
      <c r="X2" s="22"/>
      <c r="Y2" s="22"/>
      <c r="Z2" s="16"/>
      <c r="AA2" s="16"/>
      <c r="AB2" s="16"/>
    </row>
    <row r="3" spans="1:28" s="20" customFormat="1" ht="12.75">
      <c r="A3" s="29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1" t="s">
        <v>41</v>
      </c>
      <c r="H3" s="32" t="s">
        <v>42</v>
      </c>
      <c r="I3" s="31" t="s">
        <v>43</v>
      </c>
      <c r="J3" s="31" t="s">
        <v>44</v>
      </c>
      <c r="K3" s="24"/>
      <c r="L3" s="33" t="s">
        <v>45</v>
      </c>
      <c r="M3" s="34" t="s">
        <v>46</v>
      </c>
      <c r="N3" s="33" t="s">
        <v>47</v>
      </c>
      <c r="O3" s="34" t="s">
        <v>46</v>
      </c>
      <c r="P3" s="49" t="s">
        <v>48</v>
      </c>
      <c r="Q3" s="48"/>
      <c r="R3" s="24"/>
      <c r="S3" s="29" t="s">
        <v>49</v>
      </c>
      <c r="T3" s="29" t="s">
        <v>4</v>
      </c>
      <c r="U3" s="29" t="s">
        <v>36</v>
      </c>
      <c r="V3" s="29" t="s">
        <v>50</v>
      </c>
      <c r="W3" s="29" t="s">
        <v>51</v>
      </c>
      <c r="X3" s="29" t="s">
        <v>52</v>
      </c>
      <c r="Y3" s="29" t="s">
        <v>53</v>
      </c>
      <c r="Z3" s="30" t="s">
        <v>54</v>
      </c>
      <c r="AA3" s="30" t="s">
        <v>55</v>
      </c>
      <c r="AB3" s="29" t="s">
        <v>56</v>
      </c>
    </row>
    <row r="4" spans="1:28" s="20" customFormat="1" ht="12.75">
      <c r="A4" s="36">
        <v>8</v>
      </c>
      <c r="B4" s="37" t="s">
        <v>75</v>
      </c>
      <c r="C4" s="37" t="s">
        <v>76</v>
      </c>
      <c r="D4" s="36">
        <v>1997</v>
      </c>
      <c r="E4" s="36" t="s">
        <v>77</v>
      </c>
      <c r="F4" s="36"/>
      <c r="G4" s="36"/>
      <c r="H4" s="50">
        <f>F4+G4</f>
        <v>0</v>
      </c>
      <c r="I4" s="39"/>
      <c r="J4" s="39"/>
      <c r="K4" s="40"/>
      <c r="L4" s="37">
        <f>92+88+86</f>
        <v>266</v>
      </c>
      <c r="M4" s="37">
        <v>1</v>
      </c>
      <c r="N4" s="37">
        <f>95+92+92</f>
        <v>279</v>
      </c>
      <c r="O4" s="37">
        <v>1</v>
      </c>
      <c r="P4" s="43">
        <f>L4+N4</f>
        <v>545</v>
      </c>
      <c r="Q4" s="51"/>
      <c r="R4" s="40"/>
      <c r="S4" s="52"/>
      <c r="T4" s="37">
        <v>8</v>
      </c>
      <c r="U4" s="37" t="s">
        <v>78</v>
      </c>
      <c r="V4" s="37" t="s">
        <v>79</v>
      </c>
      <c r="W4" s="37" t="s">
        <v>80</v>
      </c>
      <c r="X4" s="37" t="s">
        <v>81</v>
      </c>
      <c r="Y4" s="37" t="s">
        <v>82</v>
      </c>
      <c r="Z4" s="37">
        <f>274+267+260</f>
        <v>801</v>
      </c>
      <c r="AA4" s="53">
        <f>271+269+266</f>
        <v>806</v>
      </c>
      <c r="AB4" s="43">
        <f>Z4+AA4</f>
        <v>1607</v>
      </c>
    </row>
    <row r="5" spans="1:28" s="37" customFormat="1" ht="12.75">
      <c r="A5" s="36">
        <v>8</v>
      </c>
      <c r="B5" s="37" t="s">
        <v>69</v>
      </c>
      <c r="C5" s="37" t="s">
        <v>83</v>
      </c>
      <c r="D5" s="36">
        <v>1971</v>
      </c>
      <c r="E5" s="36">
        <v>66741541</v>
      </c>
      <c r="F5" s="36">
        <v>259</v>
      </c>
      <c r="G5" s="36">
        <v>262</v>
      </c>
      <c r="H5" s="50">
        <f>F5+G5</f>
        <v>521</v>
      </c>
      <c r="I5" s="39"/>
      <c r="J5" s="39"/>
      <c r="K5" s="40"/>
      <c r="L5" s="37">
        <f>91+91+92</f>
        <v>274</v>
      </c>
      <c r="N5" s="37">
        <f>97+92+88</f>
        <v>277</v>
      </c>
      <c r="P5" s="43">
        <f>L5+N5</f>
        <v>551</v>
      </c>
      <c r="Q5" s="51"/>
      <c r="R5" s="40"/>
      <c r="T5" s="37">
        <v>8</v>
      </c>
      <c r="U5" s="37" t="s">
        <v>84</v>
      </c>
      <c r="V5" s="37" t="s">
        <v>85</v>
      </c>
      <c r="W5" s="37" t="s">
        <v>86</v>
      </c>
      <c r="X5" s="37" t="s">
        <v>87</v>
      </c>
      <c r="Y5" s="37" t="s">
        <v>88</v>
      </c>
      <c r="Z5" s="37">
        <f>279+266+263</f>
        <v>808</v>
      </c>
      <c r="AA5" s="37">
        <f>274+272+258</f>
        <v>804</v>
      </c>
      <c r="AB5" s="43">
        <f>Z5+AA5</f>
        <v>1612</v>
      </c>
    </row>
    <row r="6" spans="1:28" s="37" customFormat="1" ht="12.75">
      <c r="A6" s="36">
        <v>8</v>
      </c>
      <c r="B6" s="37" t="s">
        <v>84</v>
      </c>
      <c r="C6" s="37" t="s">
        <v>89</v>
      </c>
      <c r="D6" s="36">
        <v>1999</v>
      </c>
      <c r="E6" s="36">
        <v>4726767</v>
      </c>
      <c r="F6" s="36"/>
      <c r="G6" s="36"/>
      <c r="H6" s="50">
        <f>F6+G6</f>
        <v>0</v>
      </c>
      <c r="I6" s="39"/>
      <c r="J6" s="39"/>
      <c r="K6" s="40"/>
      <c r="L6" s="37">
        <f>87+92+87</f>
        <v>266</v>
      </c>
      <c r="M6" s="37">
        <v>1</v>
      </c>
      <c r="N6" s="37">
        <f>94+87+93</f>
        <v>274</v>
      </c>
      <c r="O6" s="37">
        <v>1</v>
      </c>
      <c r="P6" s="43">
        <f>L6+N6</f>
        <v>540</v>
      </c>
      <c r="Q6" s="51"/>
      <c r="R6" s="40"/>
      <c r="T6" s="37">
        <v>8</v>
      </c>
      <c r="U6" s="37" t="s">
        <v>90</v>
      </c>
      <c r="V6" s="37" t="s">
        <v>91</v>
      </c>
      <c r="W6" s="37" t="s">
        <v>92</v>
      </c>
      <c r="X6" s="37" t="s">
        <v>93</v>
      </c>
      <c r="Y6" s="37" t="s">
        <v>94</v>
      </c>
      <c r="Z6" s="37">
        <f>265+260+259</f>
        <v>784</v>
      </c>
      <c r="AA6" s="37">
        <f>271+266+263</f>
        <v>800</v>
      </c>
      <c r="AB6" s="43">
        <f>Z6+AA6</f>
        <v>1584</v>
      </c>
    </row>
    <row r="7" spans="1:28" s="37" customFormat="1" ht="12.75">
      <c r="A7" s="36">
        <v>8</v>
      </c>
      <c r="B7" s="37" t="s">
        <v>84</v>
      </c>
      <c r="C7" s="37" t="s">
        <v>95</v>
      </c>
      <c r="D7" s="36">
        <v>1975</v>
      </c>
      <c r="E7" s="36">
        <v>66737673</v>
      </c>
      <c r="F7" s="36">
        <v>269</v>
      </c>
      <c r="G7" s="36">
        <v>270</v>
      </c>
      <c r="H7" s="50">
        <f>F7+G7</f>
        <v>539</v>
      </c>
      <c r="I7" s="39">
        <v>274</v>
      </c>
      <c r="J7" s="39">
        <v>265</v>
      </c>
      <c r="K7" s="40"/>
      <c r="L7" s="37">
        <f>96+92+91</f>
        <v>279</v>
      </c>
      <c r="M7" s="37">
        <v>1</v>
      </c>
      <c r="N7" s="37">
        <f>91+90+91</f>
        <v>272</v>
      </c>
      <c r="O7" s="37">
        <v>1</v>
      </c>
      <c r="P7" s="43">
        <f>L7+N7</f>
        <v>551</v>
      </c>
      <c r="Q7" s="51"/>
      <c r="R7" s="54"/>
      <c r="T7" s="37">
        <v>8</v>
      </c>
      <c r="U7" s="37" t="s">
        <v>75</v>
      </c>
      <c r="V7" s="37" t="s">
        <v>96</v>
      </c>
      <c r="W7" s="37" t="s">
        <v>97</v>
      </c>
      <c r="X7" s="37" t="s">
        <v>98</v>
      </c>
      <c r="Y7" s="37" t="s">
        <v>76</v>
      </c>
      <c r="Z7" s="37">
        <f>271+266+261</f>
        <v>798</v>
      </c>
      <c r="AA7" s="37">
        <f>279+263+252</f>
        <v>794</v>
      </c>
      <c r="AB7" s="43">
        <f>Z7+AA7</f>
        <v>1592</v>
      </c>
    </row>
    <row r="8" spans="1:28" s="37" customFormat="1" ht="12.75">
      <c r="A8" s="36">
        <v>8</v>
      </c>
      <c r="B8" s="37" t="s">
        <v>99</v>
      </c>
      <c r="C8" s="37" t="s">
        <v>100</v>
      </c>
      <c r="D8" s="36">
        <v>1980</v>
      </c>
      <c r="E8" s="36">
        <v>66134283</v>
      </c>
      <c r="F8" s="36">
        <v>256</v>
      </c>
      <c r="G8" s="36">
        <v>257</v>
      </c>
      <c r="H8" s="50">
        <f>F8+G8</f>
        <v>513</v>
      </c>
      <c r="I8" s="39"/>
      <c r="J8" s="39"/>
      <c r="K8" s="40"/>
      <c r="L8" s="37">
        <f>86+89+90</f>
        <v>265</v>
      </c>
      <c r="M8" s="37">
        <v>1</v>
      </c>
      <c r="N8" s="37">
        <f>89+93+89</f>
        <v>271</v>
      </c>
      <c r="O8" s="37">
        <v>1</v>
      </c>
      <c r="P8" s="43">
        <f>L8+N8</f>
        <v>536</v>
      </c>
      <c r="Q8" s="51"/>
      <c r="R8" s="40">
        <v>182</v>
      </c>
      <c r="T8" s="55">
        <v>10</v>
      </c>
      <c r="U8" s="37" t="s">
        <v>101</v>
      </c>
      <c r="V8" s="37" t="s">
        <v>102</v>
      </c>
      <c r="W8" s="37" t="s">
        <v>103</v>
      </c>
      <c r="X8" s="37" t="s">
        <v>104</v>
      </c>
      <c r="Y8" s="37" t="s">
        <v>105</v>
      </c>
      <c r="Z8" s="37">
        <f>261+256+248</f>
        <v>765</v>
      </c>
      <c r="AA8" s="37">
        <f>266+263+262</f>
        <v>791</v>
      </c>
      <c r="AB8" s="43">
        <f>Z8+AA8</f>
        <v>1556</v>
      </c>
    </row>
    <row r="9" spans="1:28" s="37" customFormat="1" ht="12.75">
      <c r="A9" s="36">
        <v>8</v>
      </c>
      <c r="B9" s="37" t="s">
        <v>78</v>
      </c>
      <c r="C9" s="37" t="s">
        <v>81</v>
      </c>
      <c r="D9" s="36">
        <v>1989</v>
      </c>
      <c r="E9" s="36">
        <v>66742550</v>
      </c>
      <c r="F9" s="36">
        <v>272</v>
      </c>
      <c r="G9" s="36">
        <v>274</v>
      </c>
      <c r="H9" s="50">
        <f>F9+G9</f>
        <v>546</v>
      </c>
      <c r="I9" s="39"/>
      <c r="J9" s="39"/>
      <c r="K9" s="40"/>
      <c r="L9" s="37">
        <f>90+94+90</f>
        <v>274</v>
      </c>
      <c r="M9" s="37">
        <v>1</v>
      </c>
      <c r="N9" s="37">
        <f>90+92+89</f>
        <v>271</v>
      </c>
      <c r="P9" s="43">
        <f>L9+N9</f>
        <v>545</v>
      </c>
      <c r="Q9" s="51"/>
      <c r="R9" s="40">
        <v>181</v>
      </c>
      <c r="T9" s="37">
        <v>10</v>
      </c>
      <c r="U9" s="37" t="s">
        <v>106</v>
      </c>
      <c r="V9" s="37" t="s">
        <v>107</v>
      </c>
      <c r="W9" s="37" t="s">
        <v>108</v>
      </c>
      <c r="X9" s="37" t="s">
        <v>109</v>
      </c>
      <c r="Y9" s="37" t="s">
        <v>110</v>
      </c>
      <c r="Z9" s="37">
        <f>272+271+270</f>
        <v>813</v>
      </c>
      <c r="AA9" s="37">
        <f>267+264+254</f>
        <v>785</v>
      </c>
      <c r="AB9" s="43">
        <f>Z9+AA9</f>
        <v>1598</v>
      </c>
    </row>
    <row r="10" spans="1:28" s="37" customFormat="1" ht="12.75">
      <c r="A10" s="36">
        <v>8</v>
      </c>
      <c r="B10" s="37" t="s">
        <v>111</v>
      </c>
      <c r="C10" s="37" t="s">
        <v>112</v>
      </c>
      <c r="D10" s="36">
        <v>1992</v>
      </c>
      <c r="E10" s="36">
        <v>66703152</v>
      </c>
      <c r="F10" s="36"/>
      <c r="G10" s="36"/>
      <c r="H10" s="50">
        <f>F10+G10</f>
        <v>0</v>
      </c>
      <c r="I10" s="39"/>
      <c r="J10" s="39"/>
      <c r="K10" s="40"/>
      <c r="L10" s="37">
        <f>83+91+85</f>
        <v>259</v>
      </c>
      <c r="N10" s="37">
        <f>91+89+90</f>
        <v>270</v>
      </c>
      <c r="P10" s="43">
        <f>L10+N10</f>
        <v>529</v>
      </c>
      <c r="Q10" s="51"/>
      <c r="R10" s="40"/>
      <c r="T10" s="55">
        <v>10</v>
      </c>
      <c r="U10" s="37" t="s">
        <v>57</v>
      </c>
      <c r="V10" s="37" t="s">
        <v>113</v>
      </c>
      <c r="W10" s="37" t="s">
        <v>114</v>
      </c>
      <c r="X10" s="37" t="s">
        <v>115</v>
      </c>
      <c r="Y10" s="37" t="s">
        <v>116</v>
      </c>
      <c r="Z10" s="37">
        <f>271+268+265</f>
        <v>804</v>
      </c>
      <c r="AA10" s="37">
        <f>260+259+258</f>
        <v>777</v>
      </c>
      <c r="AB10" s="43">
        <f>Z10+AA10</f>
        <v>1581</v>
      </c>
    </row>
    <row r="11" spans="1:28" s="37" customFormat="1" ht="12.75">
      <c r="A11" s="36">
        <v>8</v>
      </c>
      <c r="B11" s="37" t="s">
        <v>78</v>
      </c>
      <c r="C11" s="37" t="s">
        <v>82</v>
      </c>
      <c r="D11" s="36">
        <v>1968</v>
      </c>
      <c r="E11" s="36">
        <v>66735026</v>
      </c>
      <c r="F11" s="36"/>
      <c r="G11" s="36"/>
      <c r="H11" s="50">
        <f>F11+G11</f>
        <v>0</v>
      </c>
      <c r="I11" s="39"/>
      <c r="J11" s="39"/>
      <c r="K11" s="40"/>
      <c r="L11" s="37">
        <f>91+88+81</f>
        <v>260</v>
      </c>
      <c r="M11" s="37">
        <v>1</v>
      </c>
      <c r="N11" s="37">
        <f>95+87+87</f>
        <v>269</v>
      </c>
      <c r="P11" s="43">
        <f>L11+N11</f>
        <v>529</v>
      </c>
      <c r="Q11" s="51"/>
      <c r="R11" s="40"/>
      <c r="T11" s="37">
        <v>8</v>
      </c>
      <c r="U11" s="37" t="s">
        <v>117</v>
      </c>
      <c r="V11" s="37" t="s">
        <v>118</v>
      </c>
      <c r="W11" s="37" t="s">
        <v>119</v>
      </c>
      <c r="X11" s="37" t="s">
        <v>120</v>
      </c>
      <c r="Y11" s="37" t="s">
        <v>121</v>
      </c>
      <c r="Z11" s="37">
        <f>247+246+244</f>
        <v>737</v>
      </c>
      <c r="AA11" s="37">
        <f>256+254+231</f>
        <v>741</v>
      </c>
      <c r="AB11" s="43">
        <f>Z11+AA11</f>
        <v>1478</v>
      </c>
    </row>
    <row r="12" spans="1:28" s="37" customFormat="1" ht="12.75">
      <c r="A12" s="36">
        <v>8</v>
      </c>
      <c r="B12" s="37" t="s">
        <v>111</v>
      </c>
      <c r="C12" s="37" t="s">
        <v>122</v>
      </c>
      <c r="D12" s="36">
        <v>1970</v>
      </c>
      <c r="E12" s="36" t="s">
        <v>123</v>
      </c>
      <c r="F12" s="36"/>
      <c r="G12" s="36"/>
      <c r="H12" s="50">
        <f>F12+G12</f>
        <v>0</v>
      </c>
      <c r="I12" s="39"/>
      <c r="J12" s="39"/>
      <c r="K12" s="40"/>
      <c r="L12" s="37">
        <f>87+85+85</f>
        <v>257</v>
      </c>
      <c r="N12" s="37">
        <f>90+89+89</f>
        <v>268</v>
      </c>
      <c r="P12" s="43">
        <f>L12+N12</f>
        <v>525</v>
      </c>
      <c r="Q12" s="51"/>
      <c r="R12" s="40"/>
      <c r="T12" s="36"/>
      <c r="AB12" s="43">
        <f>Z12+AA12</f>
        <v>0</v>
      </c>
    </row>
    <row r="13" spans="1:28" s="37" customFormat="1" ht="12.75">
      <c r="A13" s="36">
        <v>10</v>
      </c>
      <c r="B13" s="37" t="s">
        <v>63</v>
      </c>
      <c r="C13" s="37" t="s">
        <v>108</v>
      </c>
      <c r="D13" s="36">
        <v>1953</v>
      </c>
      <c r="E13" s="36">
        <v>96671769</v>
      </c>
      <c r="F13" s="36"/>
      <c r="G13" s="36"/>
      <c r="H13" s="50">
        <f>F13+G13</f>
        <v>0</v>
      </c>
      <c r="I13" s="39"/>
      <c r="J13" s="39"/>
      <c r="K13" s="40"/>
      <c r="L13" s="37">
        <v>271</v>
      </c>
      <c r="M13" s="37">
        <v>1</v>
      </c>
      <c r="N13" s="37">
        <f>87+94+86</f>
        <v>267</v>
      </c>
      <c r="O13" s="37">
        <v>1</v>
      </c>
      <c r="P13" s="43">
        <f>L13+N13</f>
        <v>538</v>
      </c>
      <c r="Q13" s="51"/>
      <c r="R13" s="40"/>
      <c r="AB13" s="43">
        <f>Z13+AA13</f>
        <v>0</v>
      </c>
    </row>
    <row r="14" spans="1:28" s="37" customFormat="1" ht="12.75">
      <c r="A14" s="36">
        <v>8</v>
      </c>
      <c r="B14" s="37" t="s">
        <v>99</v>
      </c>
      <c r="C14" s="37" t="s">
        <v>124</v>
      </c>
      <c r="D14" s="36">
        <v>1964</v>
      </c>
      <c r="E14" s="36">
        <v>66734334</v>
      </c>
      <c r="F14" s="36">
        <v>259</v>
      </c>
      <c r="G14" s="36">
        <v>255</v>
      </c>
      <c r="H14" s="50">
        <f>F14+G14</f>
        <v>514</v>
      </c>
      <c r="I14" s="39"/>
      <c r="J14" s="39"/>
      <c r="K14" s="40"/>
      <c r="L14" s="37">
        <f>86+84+90</f>
        <v>260</v>
      </c>
      <c r="M14" s="37">
        <v>1</v>
      </c>
      <c r="N14" s="37">
        <v>266</v>
      </c>
      <c r="O14" s="37">
        <v>1</v>
      </c>
      <c r="P14" s="43">
        <f>L14+N14</f>
        <v>526</v>
      </c>
      <c r="Q14" s="51"/>
      <c r="R14" s="40">
        <v>89</v>
      </c>
      <c r="AB14" s="43">
        <f>Z14+AA14</f>
        <v>0</v>
      </c>
    </row>
    <row r="15" spans="1:28" s="37" customFormat="1" ht="12.75">
      <c r="A15" s="36">
        <v>10</v>
      </c>
      <c r="B15" s="37" t="s">
        <v>63</v>
      </c>
      <c r="C15" s="37" t="s">
        <v>104</v>
      </c>
      <c r="D15" s="36">
        <v>1968</v>
      </c>
      <c r="E15" s="36">
        <v>96671772</v>
      </c>
      <c r="F15" s="36"/>
      <c r="G15" s="36"/>
      <c r="H15" s="50">
        <f>F15+G15</f>
        <v>0</v>
      </c>
      <c r="I15" s="39"/>
      <c r="J15" s="39"/>
      <c r="K15" s="40"/>
      <c r="L15" s="37">
        <v>248</v>
      </c>
      <c r="M15" s="37">
        <v>2</v>
      </c>
      <c r="N15" s="37">
        <f>89+89+88</f>
        <v>266</v>
      </c>
      <c r="O15" s="37">
        <v>2</v>
      </c>
      <c r="P15" s="43">
        <f>L15+N15</f>
        <v>514</v>
      </c>
      <c r="Q15" s="51"/>
      <c r="R15" s="40">
        <v>88</v>
      </c>
      <c r="AB15" s="43">
        <f>Z15+AA15</f>
        <v>0</v>
      </c>
    </row>
    <row r="16" spans="1:28" s="37" customFormat="1" ht="12.75">
      <c r="A16" s="36">
        <v>8</v>
      </c>
      <c r="B16" s="37" t="s">
        <v>125</v>
      </c>
      <c r="C16" s="37" t="s">
        <v>126</v>
      </c>
      <c r="D16" s="36">
        <v>1980</v>
      </c>
      <c r="E16" s="36">
        <v>66741654</v>
      </c>
      <c r="F16" s="36">
        <v>263</v>
      </c>
      <c r="G16" s="36">
        <v>274</v>
      </c>
      <c r="H16" s="50">
        <f>F16+G16</f>
        <v>537</v>
      </c>
      <c r="I16" s="39"/>
      <c r="J16" s="39"/>
      <c r="K16" s="40"/>
      <c r="L16" s="37">
        <f>92+89+91</f>
        <v>272</v>
      </c>
      <c r="N16" s="37">
        <f>89+90+87</f>
        <v>266</v>
      </c>
      <c r="P16" s="43">
        <f>L16+N16</f>
        <v>538</v>
      </c>
      <c r="R16" s="40">
        <v>87</v>
      </c>
      <c r="AB16" s="43">
        <f>Z16+AA16</f>
        <v>0</v>
      </c>
    </row>
    <row r="17" spans="1:28" s="37" customFormat="1" ht="12.75">
      <c r="A17" s="36">
        <v>8</v>
      </c>
      <c r="B17" s="37" t="s">
        <v>78</v>
      </c>
      <c r="C17" s="37" t="s">
        <v>127</v>
      </c>
      <c r="D17" s="36">
        <v>1982</v>
      </c>
      <c r="E17" s="36">
        <v>66737252</v>
      </c>
      <c r="F17" s="36">
        <v>264</v>
      </c>
      <c r="G17" s="36">
        <v>261</v>
      </c>
      <c r="H17" s="50">
        <f>F17+G17</f>
        <v>525</v>
      </c>
      <c r="I17" s="39"/>
      <c r="J17" s="39"/>
      <c r="K17" s="40"/>
      <c r="L17" s="37">
        <f>90+89+88</f>
        <v>267</v>
      </c>
      <c r="M17" s="37">
        <v>1</v>
      </c>
      <c r="N17" s="37">
        <f>94+85+87</f>
        <v>266</v>
      </c>
      <c r="P17" s="43">
        <f>L17+N17</f>
        <v>533</v>
      </c>
      <c r="Q17" s="51"/>
      <c r="R17" s="40">
        <v>86</v>
      </c>
      <c r="AB17" s="43">
        <f>Z17+AA17</f>
        <v>0</v>
      </c>
    </row>
    <row r="18" spans="1:28" s="37" customFormat="1" ht="12.75">
      <c r="A18" s="36">
        <v>10</v>
      </c>
      <c r="B18" s="37" t="s">
        <v>63</v>
      </c>
      <c r="C18" s="37" t="s">
        <v>109</v>
      </c>
      <c r="D18" s="36">
        <v>1974</v>
      </c>
      <c r="E18" s="36">
        <v>96668012</v>
      </c>
      <c r="F18" s="36"/>
      <c r="G18" s="36"/>
      <c r="H18" s="50">
        <f>F18+G18</f>
        <v>0</v>
      </c>
      <c r="I18" s="39"/>
      <c r="J18" s="39"/>
      <c r="K18" s="40"/>
      <c r="L18" s="37">
        <v>270</v>
      </c>
      <c r="M18" s="37">
        <v>1</v>
      </c>
      <c r="N18" s="37">
        <f>90+88+86</f>
        <v>264</v>
      </c>
      <c r="O18" s="37">
        <v>1</v>
      </c>
      <c r="P18" s="43">
        <f>L18+N18</f>
        <v>534</v>
      </c>
      <c r="Q18" s="51"/>
      <c r="R18" s="40"/>
      <c r="AB18" s="43">
        <f>Z18+AA18</f>
        <v>0</v>
      </c>
    </row>
    <row r="19" spans="1:28" s="37" customFormat="1" ht="12.75">
      <c r="A19" s="36">
        <v>8</v>
      </c>
      <c r="B19" s="37" t="s">
        <v>99</v>
      </c>
      <c r="C19" s="37" t="s">
        <v>128</v>
      </c>
      <c r="D19" s="36">
        <v>1970</v>
      </c>
      <c r="E19" s="36">
        <v>66742368</v>
      </c>
      <c r="F19" s="36">
        <v>268</v>
      </c>
      <c r="G19" s="36">
        <v>262</v>
      </c>
      <c r="H19" s="50">
        <f>F19+G19</f>
        <v>530</v>
      </c>
      <c r="I19" s="39"/>
      <c r="J19" s="39"/>
      <c r="K19" s="40"/>
      <c r="L19" s="37">
        <f>88+83+88</f>
        <v>259</v>
      </c>
      <c r="M19" s="37">
        <v>1</v>
      </c>
      <c r="N19" s="37">
        <f>84+88+91</f>
        <v>263</v>
      </c>
      <c r="O19" s="37">
        <v>1</v>
      </c>
      <c r="P19" s="43">
        <f>L19+N19</f>
        <v>522</v>
      </c>
      <c r="Q19" s="51"/>
      <c r="R19" s="40">
        <v>91</v>
      </c>
      <c r="AB19" s="43">
        <f>Z19+AA19</f>
        <v>0</v>
      </c>
    </row>
    <row r="20" spans="1:28" s="37" customFormat="1" ht="12.75">
      <c r="A20" s="36">
        <v>10</v>
      </c>
      <c r="B20" s="37" t="s">
        <v>63</v>
      </c>
      <c r="C20" s="37" t="s">
        <v>103</v>
      </c>
      <c r="D20" s="36">
        <v>1969</v>
      </c>
      <c r="E20" s="36">
        <v>61007053</v>
      </c>
      <c r="F20" s="36"/>
      <c r="G20" s="36"/>
      <c r="H20" s="50">
        <f>F20+G20</f>
        <v>0</v>
      </c>
      <c r="I20" s="39"/>
      <c r="J20" s="39"/>
      <c r="K20" s="40"/>
      <c r="L20" s="37">
        <v>256</v>
      </c>
      <c r="M20" s="37">
        <v>2</v>
      </c>
      <c r="N20" s="37">
        <f>88+87+88</f>
        <v>263</v>
      </c>
      <c r="O20" s="37">
        <v>2</v>
      </c>
      <c r="P20" s="43">
        <f>L20+N20</f>
        <v>519</v>
      </c>
      <c r="Q20" s="51"/>
      <c r="R20" s="40">
        <v>88</v>
      </c>
      <c r="AB20" s="43">
        <f>Z20+AA20</f>
        <v>0</v>
      </c>
    </row>
    <row r="21" spans="1:28" s="37" customFormat="1" ht="12.75">
      <c r="A21" s="36">
        <v>8</v>
      </c>
      <c r="B21" s="37" t="s">
        <v>75</v>
      </c>
      <c r="C21" s="37" t="s">
        <v>129</v>
      </c>
      <c r="D21" s="36">
        <v>1973</v>
      </c>
      <c r="E21" s="36">
        <v>49537</v>
      </c>
      <c r="F21" s="36">
        <v>257</v>
      </c>
      <c r="G21" s="36">
        <v>262</v>
      </c>
      <c r="H21" s="50">
        <f>F21+G21</f>
        <v>519</v>
      </c>
      <c r="I21" s="39"/>
      <c r="J21" s="39"/>
      <c r="K21" s="40"/>
      <c r="L21" s="37">
        <f>84+83+82</f>
        <v>249</v>
      </c>
      <c r="M21" s="37">
        <v>1</v>
      </c>
      <c r="N21" s="37">
        <f>89+87+87</f>
        <v>263</v>
      </c>
      <c r="O21" s="37">
        <v>1</v>
      </c>
      <c r="P21" s="43">
        <f>L21+N21</f>
        <v>512</v>
      </c>
      <c r="Q21" s="51"/>
      <c r="R21" s="40">
        <v>87</v>
      </c>
      <c r="AB21" s="43">
        <f>Z21+AA21</f>
        <v>0</v>
      </c>
    </row>
    <row r="22" spans="1:28" s="37" customFormat="1" ht="12.75">
      <c r="A22" s="36">
        <v>10</v>
      </c>
      <c r="B22" s="37" t="s">
        <v>63</v>
      </c>
      <c r="C22" s="37" t="s">
        <v>102</v>
      </c>
      <c r="D22" s="36">
        <v>1957</v>
      </c>
      <c r="E22" s="36">
        <v>65733040</v>
      </c>
      <c r="F22" s="36"/>
      <c r="G22" s="36"/>
      <c r="H22" s="50">
        <f>F22+G22</f>
        <v>0</v>
      </c>
      <c r="I22" s="39"/>
      <c r="J22" s="39"/>
      <c r="K22" s="40"/>
      <c r="L22" s="37">
        <v>261</v>
      </c>
      <c r="M22" s="37">
        <v>2</v>
      </c>
      <c r="N22" s="37">
        <f>86+87+89</f>
        <v>262</v>
      </c>
      <c r="O22" s="37">
        <v>2</v>
      </c>
      <c r="P22" s="43">
        <f>L22+N22</f>
        <v>523</v>
      </c>
      <c r="Q22" s="51"/>
      <c r="R22" s="40"/>
      <c r="AB22" s="43">
        <f>Z22+AA22</f>
        <v>0</v>
      </c>
    </row>
    <row r="23" spans="1:28" s="37" customFormat="1" ht="12.75">
      <c r="A23" s="36">
        <v>10</v>
      </c>
      <c r="B23" s="37" t="s">
        <v>57</v>
      </c>
      <c r="C23" s="37" t="s">
        <v>114</v>
      </c>
      <c r="D23" s="36">
        <v>1964</v>
      </c>
      <c r="E23" s="36">
        <v>96661130</v>
      </c>
      <c r="F23" s="36"/>
      <c r="G23" s="36"/>
      <c r="H23" s="50">
        <f>F23+G23</f>
        <v>0</v>
      </c>
      <c r="I23" s="39"/>
      <c r="J23" s="39"/>
      <c r="K23" s="40"/>
      <c r="L23" s="37">
        <v>268</v>
      </c>
      <c r="M23" s="37">
        <v>1</v>
      </c>
      <c r="N23" s="37">
        <f>81+89+90</f>
        <v>260</v>
      </c>
      <c r="O23" s="37">
        <v>1</v>
      </c>
      <c r="P23" s="43">
        <f>L23+N23</f>
        <v>528</v>
      </c>
      <c r="Q23" s="51"/>
      <c r="R23" s="40">
        <v>90</v>
      </c>
      <c r="AB23" s="43">
        <f>Z23+AA23</f>
        <v>0</v>
      </c>
    </row>
    <row r="24" spans="1:28" s="37" customFormat="1" ht="12.75">
      <c r="A24" s="36">
        <v>10</v>
      </c>
      <c r="B24" s="37" t="s">
        <v>57</v>
      </c>
      <c r="C24" s="37" t="s">
        <v>130</v>
      </c>
      <c r="D24" s="36">
        <v>1964</v>
      </c>
      <c r="E24" s="36">
        <v>40170663</v>
      </c>
      <c r="F24" s="36"/>
      <c r="G24" s="36"/>
      <c r="H24" s="50">
        <f>F24+G24</f>
        <v>0</v>
      </c>
      <c r="I24" s="39"/>
      <c r="J24" s="39"/>
      <c r="K24" s="40"/>
      <c r="L24" s="37">
        <v>256</v>
      </c>
      <c r="N24" s="37">
        <f>84+88+88</f>
        <v>260</v>
      </c>
      <c r="P24" s="43">
        <f>L24+N24</f>
        <v>516</v>
      </c>
      <c r="Q24" s="51"/>
      <c r="R24" s="40">
        <v>88</v>
      </c>
      <c r="AB24" s="43">
        <f>Z24+AA24</f>
        <v>0</v>
      </c>
    </row>
    <row r="25" spans="1:28" s="37" customFormat="1" ht="12.75">
      <c r="A25" s="36">
        <v>10</v>
      </c>
      <c r="B25" s="37" t="s">
        <v>57</v>
      </c>
      <c r="C25" s="37" t="s">
        <v>113</v>
      </c>
      <c r="D25" s="36">
        <v>1968</v>
      </c>
      <c r="E25" s="36">
        <v>96659478</v>
      </c>
      <c r="F25" s="36"/>
      <c r="G25" s="36"/>
      <c r="H25" s="50">
        <f>F25+G25</f>
        <v>0</v>
      </c>
      <c r="I25" s="39"/>
      <c r="J25" s="39"/>
      <c r="K25" s="40"/>
      <c r="L25" s="37">
        <v>271</v>
      </c>
      <c r="M25" s="37">
        <v>1</v>
      </c>
      <c r="N25" s="37">
        <f>86+86+87</f>
        <v>259</v>
      </c>
      <c r="O25" s="37">
        <v>1</v>
      </c>
      <c r="P25" s="43">
        <f>L25+N25</f>
        <v>530</v>
      </c>
      <c r="Q25" s="51"/>
      <c r="R25" s="40"/>
      <c r="AB25" s="43">
        <f>Z25+AA25</f>
        <v>0</v>
      </c>
    </row>
    <row r="26" spans="1:28" s="37" customFormat="1" ht="12.75">
      <c r="A26" s="36">
        <v>8</v>
      </c>
      <c r="B26" s="37" t="s">
        <v>84</v>
      </c>
      <c r="C26" s="37" t="s">
        <v>131</v>
      </c>
      <c r="D26" s="36">
        <v>1965</v>
      </c>
      <c r="E26" s="36" t="s">
        <v>132</v>
      </c>
      <c r="F26" s="36"/>
      <c r="G26" s="36"/>
      <c r="H26" s="50">
        <f>F26+G26</f>
        <v>0</v>
      </c>
      <c r="I26" s="39"/>
      <c r="J26" s="39"/>
      <c r="K26" s="40"/>
      <c r="L26" s="37">
        <f>91+83+83</f>
        <v>257</v>
      </c>
      <c r="M26" s="37">
        <v>1</v>
      </c>
      <c r="N26" s="37">
        <f>79+91+88</f>
        <v>258</v>
      </c>
      <c r="O26" s="37">
        <v>1</v>
      </c>
      <c r="P26" s="43">
        <f>L26+N26</f>
        <v>515</v>
      </c>
      <c r="Q26" s="51"/>
      <c r="R26" s="40">
        <v>88</v>
      </c>
      <c r="AB26" s="43">
        <f>Z26+AA26</f>
        <v>0</v>
      </c>
    </row>
    <row r="27" spans="1:28" s="37" customFormat="1" ht="12.75">
      <c r="A27" s="36">
        <v>8</v>
      </c>
      <c r="B27" s="37" t="s">
        <v>84</v>
      </c>
      <c r="C27" s="37" t="s">
        <v>133</v>
      </c>
      <c r="D27" s="36">
        <v>1991</v>
      </c>
      <c r="E27" s="36">
        <v>66733954</v>
      </c>
      <c r="F27" s="36"/>
      <c r="G27" s="36"/>
      <c r="H27" s="50">
        <f>F27+G27</f>
        <v>0</v>
      </c>
      <c r="I27" s="39"/>
      <c r="J27" s="39"/>
      <c r="K27" s="40"/>
      <c r="L27" s="37">
        <f>87+86+90</f>
        <v>263</v>
      </c>
      <c r="M27" s="37">
        <v>1</v>
      </c>
      <c r="N27" s="37">
        <f>83+88+87</f>
        <v>258</v>
      </c>
      <c r="O27" s="37">
        <v>1</v>
      </c>
      <c r="P27" s="43">
        <f>L27+N27</f>
        <v>521</v>
      </c>
      <c r="Q27" s="51"/>
      <c r="R27" s="40">
        <v>87</v>
      </c>
      <c r="AB27" s="43">
        <f>Z27+AA27</f>
        <v>0</v>
      </c>
    </row>
    <row r="28" spans="1:28" s="37" customFormat="1" ht="12.75">
      <c r="A28" s="36">
        <v>10</v>
      </c>
      <c r="B28" s="37" t="s">
        <v>57</v>
      </c>
      <c r="C28" s="37" t="s">
        <v>134</v>
      </c>
      <c r="D28" s="36">
        <v>1961</v>
      </c>
      <c r="E28" s="36">
        <v>43134031</v>
      </c>
      <c r="F28" s="36"/>
      <c r="G28" s="36"/>
      <c r="H28" s="50">
        <f>F28+G28</f>
        <v>0</v>
      </c>
      <c r="I28" s="39"/>
      <c r="J28" s="39"/>
      <c r="K28" s="40"/>
      <c r="L28" s="37">
        <v>265</v>
      </c>
      <c r="M28" s="37">
        <v>1</v>
      </c>
      <c r="N28" s="37">
        <f>82+90+86</f>
        <v>258</v>
      </c>
      <c r="O28" s="37">
        <v>1</v>
      </c>
      <c r="P28" s="43">
        <f>L28+N28</f>
        <v>523</v>
      </c>
      <c r="Q28" s="51"/>
      <c r="R28" s="40">
        <v>86</v>
      </c>
      <c r="AB28" s="43">
        <f>Z28+AA28</f>
        <v>0</v>
      </c>
    </row>
    <row r="29" spans="1:28" s="37" customFormat="1" ht="12.75">
      <c r="A29" s="36">
        <v>8</v>
      </c>
      <c r="B29" s="37" t="s">
        <v>99</v>
      </c>
      <c r="C29" s="37" t="s">
        <v>135</v>
      </c>
      <c r="D29" s="36" t="s">
        <v>136</v>
      </c>
      <c r="E29" s="36">
        <v>66733966</v>
      </c>
      <c r="F29" s="36"/>
      <c r="G29" s="36"/>
      <c r="H29" s="50">
        <f>F29+G29</f>
        <v>0</v>
      </c>
      <c r="I29" s="39"/>
      <c r="J29" s="39"/>
      <c r="K29" s="40"/>
      <c r="L29" s="37">
        <f>82+85+80</f>
        <v>247</v>
      </c>
      <c r="M29" s="37">
        <v>2</v>
      </c>
      <c r="N29" s="37">
        <v>256</v>
      </c>
      <c r="O29" s="37">
        <v>2</v>
      </c>
      <c r="P29" s="43">
        <f>L29+N29</f>
        <v>503</v>
      </c>
      <c r="Q29" s="51"/>
      <c r="R29" s="40">
        <v>83</v>
      </c>
      <c r="AB29" s="43">
        <f>Z29+AA29</f>
        <v>0</v>
      </c>
    </row>
    <row r="30" spans="1:28" s="37" customFormat="1" ht="12.75">
      <c r="A30" s="36">
        <v>8</v>
      </c>
      <c r="B30" s="37" t="s">
        <v>99</v>
      </c>
      <c r="C30" s="37" t="s">
        <v>94</v>
      </c>
      <c r="D30" s="36">
        <v>1973</v>
      </c>
      <c r="E30" s="36">
        <v>3043414</v>
      </c>
      <c r="F30" s="36"/>
      <c r="G30" s="36"/>
      <c r="H30" s="50">
        <f>F30+G30</f>
        <v>0</v>
      </c>
      <c r="I30" s="39"/>
      <c r="J30" s="39"/>
      <c r="K30" s="40"/>
      <c r="L30" s="37">
        <f>87+85+83</f>
        <v>255</v>
      </c>
      <c r="M30" s="37">
        <v>1</v>
      </c>
      <c r="N30" s="37">
        <f>84+90+82</f>
        <v>256</v>
      </c>
      <c r="O30" s="37">
        <v>1</v>
      </c>
      <c r="P30" s="43">
        <f>L30+N30</f>
        <v>511</v>
      </c>
      <c r="Q30" s="51"/>
      <c r="R30" s="40">
        <v>82</v>
      </c>
      <c r="AB30" s="43">
        <f>Z30+AA30</f>
        <v>0</v>
      </c>
    </row>
    <row r="31" spans="1:28" s="37" customFormat="1" ht="12.75">
      <c r="A31" s="36">
        <v>8</v>
      </c>
      <c r="B31" s="37" t="s">
        <v>99</v>
      </c>
      <c r="C31" s="37" t="s">
        <v>137</v>
      </c>
      <c r="D31" s="36">
        <v>1977</v>
      </c>
      <c r="E31" s="36">
        <v>66742311</v>
      </c>
      <c r="F31" s="36">
        <v>259</v>
      </c>
      <c r="G31" s="36">
        <v>258</v>
      </c>
      <c r="H31" s="50">
        <f>F31+G31</f>
        <v>517</v>
      </c>
      <c r="I31" s="39"/>
      <c r="J31" s="39"/>
      <c r="K31" s="40"/>
      <c r="L31" s="37">
        <f>83+85+76</f>
        <v>244</v>
      </c>
      <c r="M31" s="37">
        <v>2</v>
      </c>
      <c r="N31" s="37">
        <f>87+84+83</f>
        <v>254</v>
      </c>
      <c r="O31" s="37">
        <v>2</v>
      </c>
      <c r="P31" s="43">
        <f>L31+N31</f>
        <v>498</v>
      </c>
      <c r="Q31" s="51"/>
      <c r="R31" s="40">
        <v>83</v>
      </c>
      <c r="AB31" s="43">
        <f>Z31+AA31</f>
        <v>0</v>
      </c>
    </row>
    <row r="32" spans="1:28" s="37" customFormat="1" ht="12.75">
      <c r="A32" s="56">
        <v>10</v>
      </c>
      <c r="B32" s="57" t="s">
        <v>63</v>
      </c>
      <c r="C32" s="57" t="s">
        <v>107</v>
      </c>
      <c r="D32" s="58">
        <v>1981</v>
      </c>
      <c r="E32" s="58">
        <v>96664142</v>
      </c>
      <c r="F32" s="59"/>
      <c r="G32" s="59"/>
      <c r="H32" s="60"/>
      <c r="I32" s="60"/>
      <c r="J32" s="60"/>
      <c r="K32" s="54"/>
      <c r="L32" s="37">
        <v>272</v>
      </c>
      <c r="M32" s="37">
        <v>1</v>
      </c>
      <c r="N32" s="37">
        <f>88+85+81</f>
        <v>254</v>
      </c>
      <c r="O32" s="37">
        <v>1</v>
      </c>
      <c r="P32" s="43">
        <f>L32+N32</f>
        <v>526</v>
      </c>
      <c r="Q32" s="51"/>
      <c r="R32" s="40">
        <v>81</v>
      </c>
      <c r="AB32" s="43"/>
    </row>
    <row r="33" spans="1:28" s="37" customFormat="1" ht="12.75">
      <c r="A33" s="36">
        <v>8</v>
      </c>
      <c r="B33" s="37" t="s">
        <v>84</v>
      </c>
      <c r="C33" s="37" t="s">
        <v>138</v>
      </c>
      <c r="D33" s="36">
        <v>1969</v>
      </c>
      <c r="E33" s="36">
        <v>47090839</v>
      </c>
      <c r="F33" s="36">
        <v>256</v>
      </c>
      <c r="G33" s="36">
        <v>249</v>
      </c>
      <c r="H33" s="50">
        <f>F33+G33</f>
        <v>505</v>
      </c>
      <c r="I33" s="39"/>
      <c r="J33" s="39"/>
      <c r="K33" s="40"/>
      <c r="L33" s="37">
        <f>92+91+94</f>
        <v>277</v>
      </c>
      <c r="N33" s="37">
        <f>83+83+87</f>
        <v>253</v>
      </c>
      <c r="P33" s="43">
        <f>L33+N33</f>
        <v>530</v>
      </c>
      <c r="Q33" s="51"/>
      <c r="R33" s="40"/>
      <c r="AB33" s="43"/>
    </row>
    <row r="34" spans="1:28" s="37" customFormat="1" ht="12.75">
      <c r="A34" s="36">
        <v>8</v>
      </c>
      <c r="B34" s="37" t="s">
        <v>75</v>
      </c>
      <c r="C34" s="37" t="s">
        <v>139</v>
      </c>
      <c r="D34" s="36">
        <v>1953</v>
      </c>
      <c r="E34" s="36">
        <v>20424</v>
      </c>
      <c r="F34" s="36"/>
      <c r="G34" s="36"/>
      <c r="H34" s="50">
        <f>F34+G34</f>
        <v>0</v>
      </c>
      <c r="I34" s="39"/>
      <c r="J34" s="39"/>
      <c r="K34" s="40"/>
      <c r="L34" s="37">
        <f>84+86+77</f>
        <v>247</v>
      </c>
      <c r="N34" s="37">
        <f>81+84+87</f>
        <v>252</v>
      </c>
      <c r="P34" s="43">
        <f>L34+N34</f>
        <v>499</v>
      </c>
      <c r="Q34" s="51"/>
      <c r="R34" s="40">
        <v>87</v>
      </c>
      <c r="AB34" s="43"/>
    </row>
    <row r="35" spans="1:28" s="37" customFormat="1" ht="12.75">
      <c r="A35" s="36">
        <v>8</v>
      </c>
      <c r="B35" s="37" t="s">
        <v>75</v>
      </c>
      <c r="C35" s="37" t="s">
        <v>140</v>
      </c>
      <c r="D35" s="36">
        <v>1962</v>
      </c>
      <c r="E35" s="36">
        <v>45189982</v>
      </c>
      <c r="F35" s="36">
        <v>264</v>
      </c>
      <c r="G35" s="36">
        <v>257</v>
      </c>
      <c r="H35" s="50">
        <f>F35+G35</f>
        <v>521</v>
      </c>
      <c r="I35" s="39"/>
      <c r="J35" s="39"/>
      <c r="K35" s="40"/>
      <c r="L35" s="37">
        <f>89+91+91</f>
        <v>271</v>
      </c>
      <c r="M35" s="37">
        <v>1</v>
      </c>
      <c r="N35" s="37">
        <f>89+82+81</f>
        <v>252</v>
      </c>
      <c r="O35" s="37">
        <v>1</v>
      </c>
      <c r="P35" s="43">
        <f>L35+N35</f>
        <v>523</v>
      </c>
      <c r="Q35" s="51"/>
      <c r="R35" s="40">
        <v>81</v>
      </c>
      <c r="AB35" s="43"/>
    </row>
    <row r="36" spans="1:28" s="37" customFormat="1" ht="12.75">
      <c r="A36" s="36">
        <v>8</v>
      </c>
      <c r="B36" s="37" t="s">
        <v>84</v>
      </c>
      <c r="C36" s="37" t="s">
        <v>141</v>
      </c>
      <c r="D36" s="36">
        <v>1976</v>
      </c>
      <c r="E36" s="36">
        <v>66736817</v>
      </c>
      <c r="F36" s="36"/>
      <c r="G36" s="36"/>
      <c r="H36" s="50">
        <f>F36+G36</f>
        <v>0</v>
      </c>
      <c r="I36" s="39"/>
      <c r="J36" s="39"/>
      <c r="K36" s="40"/>
      <c r="L36" s="37">
        <f>80+85+79</f>
        <v>244</v>
      </c>
      <c r="N36" s="37">
        <f>81+81+89</f>
        <v>251</v>
      </c>
      <c r="P36" s="43">
        <f>L36+N36</f>
        <v>495</v>
      </c>
      <c r="Q36" s="51"/>
      <c r="R36" s="40">
        <v>89</v>
      </c>
      <c r="AB36" s="43"/>
    </row>
    <row r="37" spans="1:28" s="37" customFormat="1" ht="12.75">
      <c r="A37" s="36">
        <v>10</v>
      </c>
      <c r="B37" s="37" t="s">
        <v>63</v>
      </c>
      <c r="C37" s="37" t="s">
        <v>105</v>
      </c>
      <c r="D37" s="36">
        <v>1965</v>
      </c>
      <c r="E37" s="36">
        <v>96658457</v>
      </c>
      <c r="F37" s="36"/>
      <c r="G37" s="36"/>
      <c r="H37" s="50">
        <f>F37+G37</f>
        <v>0</v>
      </c>
      <c r="I37" s="39"/>
      <c r="J37" s="39"/>
      <c r="K37" s="40"/>
      <c r="L37" s="37">
        <v>248</v>
      </c>
      <c r="M37" s="37">
        <v>2</v>
      </c>
      <c r="N37" s="37">
        <f>79+85+87</f>
        <v>251</v>
      </c>
      <c r="O37" s="37">
        <v>2</v>
      </c>
      <c r="P37" s="43">
        <f>L37+N37</f>
        <v>499</v>
      </c>
      <c r="Q37" s="51"/>
      <c r="R37" s="40">
        <v>87</v>
      </c>
      <c r="AB37" s="43"/>
    </row>
    <row r="38" spans="1:28" s="37" customFormat="1" ht="12.75">
      <c r="A38" s="36">
        <v>10</v>
      </c>
      <c r="B38" s="37" t="s">
        <v>63</v>
      </c>
      <c r="C38" s="37" t="s">
        <v>110</v>
      </c>
      <c r="D38" s="36">
        <v>1957</v>
      </c>
      <c r="E38" s="36">
        <v>63117729</v>
      </c>
      <c r="F38" s="36"/>
      <c r="G38" s="36"/>
      <c r="H38" s="50">
        <f>F38+G38</f>
        <v>0</v>
      </c>
      <c r="I38" s="39"/>
      <c r="J38" s="39"/>
      <c r="K38" s="40"/>
      <c r="L38" s="37">
        <v>264</v>
      </c>
      <c r="M38" s="37">
        <v>1</v>
      </c>
      <c r="N38" s="37">
        <f>83+79+88</f>
        <v>250</v>
      </c>
      <c r="O38" s="37">
        <v>1</v>
      </c>
      <c r="P38" s="43">
        <f>L38+N38</f>
        <v>514</v>
      </c>
      <c r="Q38" s="51"/>
      <c r="R38" s="40"/>
      <c r="AB38" s="43"/>
    </row>
    <row r="39" spans="1:28" s="37" customFormat="1" ht="12.75">
      <c r="A39" s="36">
        <v>10</v>
      </c>
      <c r="B39" s="37" t="s">
        <v>57</v>
      </c>
      <c r="C39" s="37" t="s">
        <v>116</v>
      </c>
      <c r="D39" s="36">
        <v>1952</v>
      </c>
      <c r="E39" s="36">
        <v>96657517</v>
      </c>
      <c r="F39" s="36"/>
      <c r="G39" s="36"/>
      <c r="H39" s="50">
        <f>F39+G39</f>
        <v>0</v>
      </c>
      <c r="I39" s="39"/>
      <c r="J39" s="39"/>
      <c r="K39" s="40"/>
      <c r="L39" s="37">
        <v>264</v>
      </c>
      <c r="M39" s="37">
        <v>1</v>
      </c>
      <c r="N39" s="37">
        <f>83+85+76</f>
        <v>244</v>
      </c>
      <c r="O39" s="37">
        <v>1</v>
      </c>
      <c r="P39" s="43">
        <f>L39+N39</f>
        <v>508</v>
      </c>
      <c r="Q39" s="51"/>
      <c r="R39" s="40"/>
      <c r="AB39" s="43"/>
    </row>
    <row r="40" spans="1:28" s="37" customFormat="1" ht="12.75">
      <c r="A40" s="36">
        <v>8</v>
      </c>
      <c r="B40" s="37" t="s">
        <v>99</v>
      </c>
      <c r="C40" s="37" t="s">
        <v>142</v>
      </c>
      <c r="D40" s="36" t="s">
        <v>143</v>
      </c>
      <c r="E40" s="36">
        <v>5016566</v>
      </c>
      <c r="F40" s="36"/>
      <c r="G40" s="36"/>
      <c r="H40" s="50">
        <f>F40+G40</f>
        <v>0</v>
      </c>
      <c r="I40" s="39"/>
      <c r="J40" s="39"/>
      <c r="K40" s="40"/>
      <c r="L40" s="37">
        <f>72+75+61</f>
        <v>208</v>
      </c>
      <c r="M40" s="37">
        <v>2</v>
      </c>
      <c r="N40" s="37">
        <f>79+78+74</f>
        <v>231</v>
      </c>
      <c r="O40" s="37">
        <v>2</v>
      </c>
      <c r="P40" s="43">
        <f>L40+N40</f>
        <v>439</v>
      </c>
      <c r="Q40" s="51"/>
      <c r="R40" s="40"/>
      <c r="AB40" s="43"/>
    </row>
    <row r="41" spans="1:28" s="37" customFormat="1" ht="12.75">
      <c r="A41" s="36">
        <v>8</v>
      </c>
      <c r="B41" s="37" t="s">
        <v>99</v>
      </c>
      <c r="C41" s="37" t="s">
        <v>144</v>
      </c>
      <c r="D41" s="36">
        <v>1954</v>
      </c>
      <c r="E41" s="36">
        <v>53156768</v>
      </c>
      <c r="F41" s="36">
        <v>258</v>
      </c>
      <c r="G41" s="36">
        <v>234</v>
      </c>
      <c r="H41" s="50">
        <f>F41+G41</f>
        <v>492</v>
      </c>
      <c r="I41" s="39"/>
      <c r="J41" s="39"/>
      <c r="K41" s="40"/>
      <c r="L41" s="37">
        <f>82+88+76</f>
        <v>246</v>
      </c>
      <c r="M41" s="37">
        <v>2</v>
      </c>
      <c r="N41" s="37">
        <f>80+71+78</f>
        <v>229</v>
      </c>
      <c r="O41" s="37">
        <v>2</v>
      </c>
      <c r="P41" s="43">
        <f>L41+N41</f>
        <v>475</v>
      </c>
      <c r="Q41" s="51"/>
      <c r="R41" s="40"/>
      <c r="AB41" s="43"/>
    </row>
    <row r="42" spans="1:28" s="37" customFormat="1" ht="12.75">
      <c r="A42" s="36">
        <v>8</v>
      </c>
      <c r="B42" s="37" t="s">
        <v>78</v>
      </c>
      <c r="C42" s="37" t="s">
        <v>145</v>
      </c>
      <c r="D42" s="36">
        <v>1978</v>
      </c>
      <c r="E42" s="36">
        <v>66740640</v>
      </c>
      <c r="F42" s="36">
        <v>258</v>
      </c>
      <c r="G42" s="36">
        <v>255</v>
      </c>
      <c r="H42" s="50">
        <f>F42+G42</f>
        <v>513</v>
      </c>
      <c r="I42" s="39"/>
      <c r="J42" s="39"/>
      <c r="K42" s="40"/>
      <c r="L42" s="37">
        <f>92+84+82</f>
        <v>258</v>
      </c>
      <c r="M42" s="37">
        <v>1</v>
      </c>
      <c r="P42" s="43">
        <f>L42+N42</f>
        <v>258</v>
      </c>
      <c r="Q42" s="51"/>
      <c r="R42" s="40"/>
      <c r="AB42" s="43"/>
    </row>
    <row r="43" spans="1:28" s="37" customFormat="1" ht="12.75">
      <c r="A43" s="36">
        <v>8</v>
      </c>
      <c r="B43" s="37" t="s">
        <v>78</v>
      </c>
      <c r="C43" s="37" t="s">
        <v>146</v>
      </c>
      <c r="D43" s="36">
        <v>1958</v>
      </c>
      <c r="E43" s="36">
        <v>47058639</v>
      </c>
      <c r="F43" s="36">
        <v>259</v>
      </c>
      <c r="G43" s="36">
        <v>270</v>
      </c>
      <c r="H43" s="50">
        <f>F43+G43</f>
        <v>529</v>
      </c>
      <c r="I43" s="39"/>
      <c r="J43" s="39"/>
      <c r="K43" s="40"/>
      <c r="L43" s="40"/>
      <c r="P43" s="43">
        <f>L43+N43</f>
        <v>0</v>
      </c>
      <c r="Q43" s="51"/>
      <c r="R43" s="40"/>
      <c r="AB43" s="43"/>
    </row>
    <row r="44" spans="1:28" s="37" customFormat="1" ht="12.75">
      <c r="A44" s="36">
        <v>8</v>
      </c>
      <c r="B44" s="37" t="s">
        <v>99</v>
      </c>
      <c r="C44" s="37" t="s">
        <v>147</v>
      </c>
      <c r="D44" s="36">
        <v>1972</v>
      </c>
      <c r="E44" s="36">
        <v>66742423</v>
      </c>
      <c r="F44" s="36">
        <v>0</v>
      </c>
      <c r="G44" s="36">
        <v>0</v>
      </c>
      <c r="H44" s="50">
        <f>F44+G44</f>
        <v>0</v>
      </c>
      <c r="I44" s="39"/>
      <c r="J44" s="39"/>
      <c r="K44" s="40"/>
      <c r="L44" s="37">
        <f>80+90+89</f>
        <v>259</v>
      </c>
      <c r="P44" s="43">
        <f>L44+N44</f>
        <v>259</v>
      </c>
      <c r="Q44" s="51"/>
      <c r="R44" s="40"/>
      <c r="AB44" s="43"/>
    </row>
    <row r="45" spans="1:28" s="37" customFormat="1" ht="12.75">
      <c r="A45" s="36">
        <v>8</v>
      </c>
      <c r="B45" s="37" t="s">
        <v>148</v>
      </c>
      <c r="C45" s="37" t="s">
        <v>149</v>
      </c>
      <c r="D45" s="36">
        <v>1978</v>
      </c>
      <c r="E45" s="36" t="s">
        <v>150</v>
      </c>
      <c r="F45" s="36"/>
      <c r="G45" s="36"/>
      <c r="H45" s="50">
        <f>F45+G45</f>
        <v>0</v>
      </c>
      <c r="I45" s="39"/>
      <c r="J45" s="39"/>
      <c r="K45" s="40"/>
      <c r="L45" s="37">
        <f>82+80+83</f>
        <v>245</v>
      </c>
      <c r="P45" s="43">
        <f>L45+N45</f>
        <v>245</v>
      </c>
      <c r="Q45" s="51"/>
      <c r="R45" s="40"/>
      <c r="AB45" s="43"/>
    </row>
    <row r="46" spans="1:28" s="37" customFormat="1" ht="12.75">
      <c r="A46" s="36">
        <v>8</v>
      </c>
      <c r="B46" s="37" t="s">
        <v>69</v>
      </c>
      <c r="C46" s="37" t="s">
        <v>151</v>
      </c>
      <c r="D46" s="36">
        <v>1977</v>
      </c>
      <c r="E46" s="36">
        <v>66740058</v>
      </c>
      <c r="F46" s="36">
        <v>0</v>
      </c>
      <c r="G46" s="36">
        <v>0</v>
      </c>
      <c r="H46" s="50">
        <f>F46+G46</f>
        <v>0</v>
      </c>
      <c r="I46" s="39"/>
      <c r="J46" s="39"/>
      <c r="K46" s="40"/>
      <c r="L46" s="37">
        <f>87+93+86</f>
        <v>266</v>
      </c>
      <c r="P46" s="43">
        <f>L46+N46</f>
        <v>266</v>
      </c>
      <c r="Q46" s="51"/>
      <c r="R46" s="40"/>
      <c r="AB46" s="43"/>
    </row>
    <row r="47" spans="1:28" s="37" customFormat="1" ht="12.75">
      <c r="A47" s="36">
        <v>8</v>
      </c>
      <c r="B47" s="37" t="s">
        <v>75</v>
      </c>
      <c r="C47" s="37" t="s">
        <v>152</v>
      </c>
      <c r="D47" s="36">
        <v>1977</v>
      </c>
      <c r="E47" s="36">
        <v>66742322</v>
      </c>
      <c r="F47" s="36">
        <v>270</v>
      </c>
      <c r="G47" s="36">
        <v>264</v>
      </c>
      <c r="H47" s="50">
        <f>F47+G47</f>
        <v>534</v>
      </c>
      <c r="I47" s="39"/>
      <c r="J47" s="39"/>
      <c r="K47" s="40"/>
      <c r="L47" s="37">
        <f>88+87+86</f>
        <v>261</v>
      </c>
      <c r="M47" s="37">
        <v>1</v>
      </c>
      <c r="P47" s="43">
        <f>L47+N47</f>
        <v>261</v>
      </c>
      <c r="Q47" s="51"/>
      <c r="R47" s="40"/>
      <c r="AB47" s="43"/>
    </row>
    <row r="48" spans="1:28" s="37" customFormat="1" ht="12.75">
      <c r="A48" s="36"/>
      <c r="D48" s="36"/>
      <c r="E48" s="36"/>
      <c r="F48" s="36"/>
      <c r="G48" s="36"/>
      <c r="H48" s="50">
        <f>F48+G48</f>
        <v>0</v>
      </c>
      <c r="I48" s="39"/>
      <c r="J48" s="39"/>
      <c r="K48" s="40"/>
      <c r="P48" s="43">
        <f>L48+N48</f>
        <v>0</v>
      </c>
      <c r="Q48" s="51"/>
      <c r="R48" s="40"/>
      <c r="AB48" s="43"/>
    </row>
    <row r="49" spans="1:28" s="37" customFormat="1" ht="12.75">
      <c r="A49" s="36"/>
      <c r="D49" s="36"/>
      <c r="E49" s="36"/>
      <c r="F49" s="36"/>
      <c r="G49" s="36"/>
      <c r="H49" s="50">
        <f>F49+G49</f>
        <v>0</v>
      </c>
      <c r="I49" s="39"/>
      <c r="J49" s="39"/>
      <c r="K49" s="40"/>
      <c r="P49" s="43">
        <f>L49+N49</f>
        <v>0</v>
      </c>
      <c r="Q49" s="51"/>
      <c r="R49" s="40"/>
      <c r="AB49" s="43"/>
    </row>
    <row r="50" spans="1:28" s="37" customFormat="1" ht="12.75">
      <c r="A50" s="36"/>
      <c r="D50" s="36"/>
      <c r="E50" s="36"/>
      <c r="F50" s="36"/>
      <c r="G50" s="36"/>
      <c r="H50" s="50">
        <f>F50+G50</f>
        <v>0</v>
      </c>
      <c r="I50" s="39"/>
      <c r="J50" s="39"/>
      <c r="K50" s="40"/>
      <c r="P50" s="43">
        <f>L50+N50</f>
        <v>0</v>
      </c>
      <c r="Q50" s="51"/>
      <c r="R50" s="40"/>
      <c r="AB50" s="43"/>
    </row>
    <row r="51" spans="1:28" s="37" customFormat="1" ht="12.75">
      <c r="A51" s="36"/>
      <c r="D51" s="36"/>
      <c r="E51" s="36"/>
      <c r="F51" s="36"/>
      <c r="G51" s="36"/>
      <c r="H51" s="50">
        <f>F51+G51</f>
        <v>0</v>
      </c>
      <c r="I51" s="39"/>
      <c r="J51" s="39"/>
      <c r="K51" s="40"/>
      <c r="P51" s="43">
        <f>L51+N51</f>
        <v>0</v>
      </c>
      <c r="Q51" s="51"/>
      <c r="R51" s="40"/>
      <c r="AB51" s="43"/>
    </row>
    <row r="52" spans="1:28" s="37" customFormat="1" ht="12.75">
      <c r="A52" s="36"/>
      <c r="D52" s="36"/>
      <c r="E52" s="36"/>
      <c r="F52" s="36"/>
      <c r="G52" s="36"/>
      <c r="H52" s="50">
        <f>F52+G52</f>
        <v>0</v>
      </c>
      <c r="I52" s="39"/>
      <c r="J52" s="39"/>
      <c r="K52" s="40"/>
      <c r="P52" s="43">
        <f>L52+N52</f>
        <v>0</v>
      </c>
      <c r="Q52" s="51"/>
      <c r="R52" s="40"/>
      <c r="AB52" s="43"/>
    </row>
    <row r="53" spans="1:28" s="37" customFormat="1" ht="12.75">
      <c r="A53" s="36"/>
      <c r="D53" s="36"/>
      <c r="E53" s="36"/>
      <c r="F53" s="36"/>
      <c r="G53" s="36"/>
      <c r="H53" s="50">
        <f>F53+G53</f>
        <v>0</v>
      </c>
      <c r="I53" s="39"/>
      <c r="J53" s="39"/>
      <c r="K53" s="40"/>
      <c r="P53" s="43">
        <f>L53+N53</f>
        <v>0</v>
      </c>
      <c r="Q53" s="51"/>
      <c r="R53" s="40"/>
      <c r="AB53" s="43"/>
    </row>
    <row r="54" spans="1:28" s="37" customFormat="1" ht="12.75">
      <c r="A54" s="36"/>
      <c r="D54" s="36"/>
      <c r="E54" s="36"/>
      <c r="F54" s="36"/>
      <c r="G54" s="36"/>
      <c r="H54" s="50">
        <f>F54+G54</f>
        <v>0</v>
      </c>
      <c r="I54" s="39"/>
      <c r="J54" s="39"/>
      <c r="K54" s="40"/>
      <c r="P54" s="43">
        <f>L54+N54</f>
        <v>0</v>
      </c>
      <c r="Q54" s="51"/>
      <c r="R54" s="40"/>
      <c r="AB54" s="43"/>
    </row>
    <row r="55" spans="1:28" s="37" customFormat="1" ht="12.75">
      <c r="A55" s="36"/>
      <c r="D55" s="36"/>
      <c r="E55" s="36"/>
      <c r="F55" s="36"/>
      <c r="G55" s="36"/>
      <c r="H55" s="50">
        <f>F55+G55</f>
        <v>0</v>
      </c>
      <c r="I55" s="39"/>
      <c r="J55" s="39"/>
      <c r="K55" s="40"/>
      <c r="P55" s="43">
        <f>L55+N55</f>
        <v>0</v>
      </c>
      <c r="Q55" s="51"/>
      <c r="R55" s="40"/>
      <c r="AB55" s="43"/>
    </row>
    <row r="56" spans="1:28" s="37" customFormat="1" ht="12.75">
      <c r="A56" s="36"/>
      <c r="D56" s="36"/>
      <c r="E56" s="36"/>
      <c r="F56" s="36"/>
      <c r="G56" s="36"/>
      <c r="H56" s="50">
        <f>F56+G56</f>
        <v>0</v>
      </c>
      <c r="I56" s="39"/>
      <c r="J56" s="39"/>
      <c r="K56" s="40"/>
      <c r="P56" s="43">
        <f>L56+N56</f>
        <v>0</v>
      </c>
      <c r="Q56" s="51"/>
      <c r="R56" s="40"/>
      <c r="AB56" s="43"/>
    </row>
    <row r="57" spans="1:28" s="37" customFormat="1" ht="12.75">
      <c r="A57" s="36"/>
      <c r="D57" s="36"/>
      <c r="E57" s="36"/>
      <c r="F57" s="36"/>
      <c r="G57" s="36"/>
      <c r="H57" s="50">
        <f>F57+G57</f>
        <v>0</v>
      </c>
      <c r="I57" s="39"/>
      <c r="J57" s="39"/>
      <c r="K57" s="40"/>
      <c r="P57" s="43">
        <f>L57+N57</f>
        <v>0</v>
      </c>
      <c r="Q57" s="51"/>
      <c r="R57" s="40"/>
      <c r="AB57" s="43"/>
    </row>
    <row r="58" spans="1:28" s="37" customFormat="1" ht="12.75">
      <c r="A58" s="36"/>
      <c r="D58" s="36"/>
      <c r="E58" s="36"/>
      <c r="F58" s="36"/>
      <c r="G58" s="36"/>
      <c r="H58" s="50">
        <f>F58+G58</f>
        <v>0</v>
      </c>
      <c r="I58" s="39"/>
      <c r="J58" s="39"/>
      <c r="K58" s="40"/>
      <c r="P58" s="43">
        <f>L58+N58</f>
        <v>0</v>
      </c>
      <c r="Q58" s="51"/>
      <c r="R58" s="40"/>
      <c r="AB58" s="43"/>
    </row>
    <row r="59" spans="1:28" s="37" customFormat="1" ht="12.75">
      <c r="A59" s="36"/>
      <c r="D59" s="36"/>
      <c r="E59" s="36"/>
      <c r="F59" s="36"/>
      <c r="G59" s="36"/>
      <c r="H59" s="50">
        <f>F59+G59</f>
        <v>0</v>
      </c>
      <c r="I59" s="39"/>
      <c r="J59" s="39"/>
      <c r="K59" s="40"/>
      <c r="P59" s="43">
        <f>L59+N59</f>
        <v>0</v>
      </c>
      <c r="Q59" s="51"/>
      <c r="R59" s="40"/>
      <c r="AB59" s="43"/>
    </row>
    <row r="60" spans="1:28" s="37" customFormat="1" ht="12.75">
      <c r="A60" s="36"/>
      <c r="D60" s="36"/>
      <c r="E60" s="36"/>
      <c r="F60" s="36"/>
      <c r="G60" s="36"/>
      <c r="H60" s="50">
        <f>F60+G60</f>
        <v>0</v>
      </c>
      <c r="I60" s="39"/>
      <c r="J60" s="39"/>
      <c r="K60" s="40"/>
      <c r="P60" s="43">
        <f>L60+N60</f>
        <v>0</v>
      </c>
      <c r="Q60" s="51"/>
      <c r="R60" s="40"/>
      <c r="AB60" s="43"/>
    </row>
    <row r="61" spans="1:28" s="37" customFormat="1" ht="12.75">
      <c r="A61" s="36"/>
      <c r="D61" s="36"/>
      <c r="E61" s="36"/>
      <c r="F61" s="36"/>
      <c r="G61" s="36"/>
      <c r="H61" s="50">
        <f>F61+G61</f>
        <v>0</v>
      </c>
      <c r="I61" s="39"/>
      <c r="J61" s="39"/>
      <c r="K61" s="40"/>
      <c r="P61" s="43">
        <f>L61+N61</f>
        <v>0</v>
      </c>
      <c r="Q61" s="51"/>
      <c r="R61" s="40"/>
      <c r="AB61" s="43"/>
    </row>
    <row r="62" spans="1:28" s="37" customFormat="1" ht="12.75">
      <c r="A62" s="36"/>
      <c r="D62" s="36"/>
      <c r="E62" s="36"/>
      <c r="F62" s="36"/>
      <c r="G62" s="36"/>
      <c r="H62" s="50">
        <f>F62+G62</f>
        <v>0</v>
      </c>
      <c r="I62" s="39"/>
      <c r="J62" s="39"/>
      <c r="K62" s="40"/>
      <c r="P62" s="43">
        <f>L62+N62</f>
        <v>0</v>
      </c>
      <c r="Q62" s="51"/>
      <c r="R62" s="40"/>
      <c r="AB62" s="43"/>
    </row>
    <row r="63" spans="1:28" s="37" customFormat="1" ht="12.75">
      <c r="A63" s="36"/>
      <c r="D63" s="36"/>
      <c r="E63" s="36"/>
      <c r="F63" s="36"/>
      <c r="G63" s="36"/>
      <c r="H63" s="50">
        <f>F63+G63</f>
        <v>0</v>
      </c>
      <c r="I63" s="39"/>
      <c r="J63" s="39"/>
      <c r="K63" s="40"/>
      <c r="P63" s="43">
        <f>L63+N63</f>
        <v>0</v>
      </c>
      <c r="Q63" s="51"/>
      <c r="R63" s="40"/>
      <c r="AB63" s="43"/>
    </row>
    <row r="64" spans="1:28" s="37" customFormat="1" ht="12.75">
      <c r="A64" s="36"/>
      <c r="D64" s="36"/>
      <c r="E64" s="36"/>
      <c r="F64" s="36"/>
      <c r="G64" s="36"/>
      <c r="H64" s="50">
        <f>F64+G64</f>
        <v>0</v>
      </c>
      <c r="I64" s="39"/>
      <c r="J64" s="39"/>
      <c r="K64" s="40"/>
      <c r="P64" s="43">
        <f>L64+N64</f>
        <v>0</v>
      </c>
      <c r="Q64" s="51"/>
      <c r="R64" s="40"/>
      <c r="AB64" s="43"/>
    </row>
    <row r="65" spans="1:28" s="37" customFormat="1" ht="12.75">
      <c r="A65" s="36"/>
      <c r="D65" s="36"/>
      <c r="E65" s="36"/>
      <c r="F65" s="36"/>
      <c r="G65" s="36"/>
      <c r="H65" s="50">
        <f>F65+G65</f>
        <v>0</v>
      </c>
      <c r="I65" s="39"/>
      <c r="J65" s="39"/>
      <c r="K65" s="40"/>
      <c r="P65" s="43">
        <f>L65+N65</f>
        <v>0</v>
      </c>
      <c r="Q65" s="51"/>
      <c r="R65" s="40"/>
      <c r="AB65" s="43"/>
    </row>
    <row r="66" spans="1:28" s="37" customFormat="1" ht="12.75">
      <c r="A66" s="36"/>
      <c r="D66" s="36"/>
      <c r="E66" s="36"/>
      <c r="F66" s="36"/>
      <c r="G66" s="36"/>
      <c r="H66" s="50">
        <f>F66+G66</f>
        <v>0</v>
      </c>
      <c r="I66" s="39"/>
      <c r="J66" s="39"/>
      <c r="K66" s="40"/>
      <c r="P66" s="43">
        <f>L66+N66</f>
        <v>0</v>
      </c>
      <c r="Q66" s="51"/>
      <c r="R66" s="40"/>
      <c r="AB66" s="43"/>
    </row>
    <row r="67" spans="1:28" s="37" customFormat="1" ht="12.75">
      <c r="A67" s="36"/>
      <c r="D67" s="36"/>
      <c r="E67" s="36"/>
      <c r="F67" s="36"/>
      <c r="G67" s="36"/>
      <c r="H67" s="50">
        <f>F67+G67</f>
        <v>0</v>
      </c>
      <c r="I67" s="39"/>
      <c r="J67" s="39"/>
      <c r="K67" s="40"/>
      <c r="P67" s="43">
        <f>L67+N67</f>
        <v>0</v>
      </c>
      <c r="Q67" s="51"/>
      <c r="R67" s="40"/>
      <c r="AB67" s="43"/>
    </row>
    <row r="68" spans="1:28" s="37" customFormat="1" ht="12.75">
      <c r="A68" s="36"/>
      <c r="D68" s="36"/>
      <c r="E68" s="36"/>
      <c r="F68" s="36"/>
      <c r="G68" s="36"/>
      <c r="H68" s="50">
        <f>F68+G68</f>
        <v>0</v>
      </c>
      <c r="I68" s="39"/>
      <c r="J68" s="39"/>
      <c r="K68" s="40"/>
      <c r="P68" s="43">
        <f>L68+N68</f>
        <v>0</v>
      </c>
      <c r="Q68" s="51"/>
      <c r="R68" s="40"/>
      <c r="AB68" s="43"/>
    </row>
    <row r="69" spans="1:28" s="37" customFormat="1" ht="12.75">
      <c r="A69" s="36"/>
      <c r="D69" s="36"/>
      <c r="E69" s="36"/>
      <c r="F69" s="36"/>
      <c r="G69" s="36"/>
      <c r="H69" s="50">
        <f>F69+G69</f>
        <v>0</v>
      </c>
      <c r="I69" s="39"/>
      <c r="J69" s="39"/>
      <c r="K69" s="40"/>
      <c r="P69" s="43">
        <f>L69+N69</f>
        <v>0</v>
      </c>
      <c r="Q69" s="51"/>
      <c r="R69" s="40"/>
      <c r="AB69" s="43"/>
    </row>
    <row r="70" spans="1:28" s="37" customFormat="1" ht="12.75">
      <c r="A70" s="36"/>
      <c r="D70" s="36"/>
      <c r="E70" s="36"/>
      <c r="F70" s="36"/>
      <c r="G70" s="36"/>
      <c r="H70" s="50">
        <f>F70+G70</f>
        <v>0</v>
      </c>
      <c r="I70" s="39"/>
      <c r="J70" s="39"/>
      <c r="K70" s="40"/>
      <c r="P70" s="43">
        <f>L70+N70</f>
        <v>0</v>
      </c>
      <c r="Q70" s="51"/>
      <c r="R70" s="40"/>
      <c r="AB70" s="43"/>
    </row>
    <row r="71" spans="1:28" s="37" customFormat="1" ht="12.75">
      <c r="A71" s="36"/>
      <c r="D71" s="36"/>
      <c r="E71" s="36"/>
      <c r="F71" s="36"/>
      <c r="G71" s="36"/>
      <c r="H71" s="50">
        <f>F71+G71</f>
        <v>0</v>
      </c>
      <c r="I71" s="39"/>
      <c r="J71" s="39"/>
      <c r="K71" s="40"/>
      <c r="P71" s="43">
        <f>L71+N71</f>
        <v>0</v>
      </c>
      <c r="Q71" s="51"/>
      <c r="R71" s="40"/>
      <c r="AB71" s="43"/>
    </row>
    <row r="72" spans="1:10" s="37" customFormat="1" ht="12.75">
      <c r="A72" s="36"/>
      <c r="D72" s="36"/>
      <c r="E72" s="36"/>
      <c r="F72" s="36"/>
      <c r="G72" s="36"/>
      <c r="H72" s="36"/>
      <c r="I72" s="39"/>
      <c r="J72" s="39"/>
    </row>
    <row r="73" spans="1:10" s="37" customFormat="1" ht="12.75">
      <c r="A73" s="36"/>
      <c r="D73" s="36"/>
      <c r="E73" s="36"/>
      <c r="F73" s="36"/>
      <c r="G73" s="36"/>
      <c r="H73" s="36"/>
      <c r="I73" s="39"/>
      <c r="J73" s="39"/>
    </row>
    <row r="74" spans="1:10" s="37" customFormat="1" ht="12.75">
      <c r="A74" s="36"/>
      <c r="D74" s="36"/>
      <c r="E74" s="36"/>
      <c r="F74" s="36"/>
      <c r="G74" s="36"/>
      <c r="H74" s="36"/>
      <c r="I74" s="39"/>
      <c r="J74" s="39"/>
    </row>
    <row r="75" spans="1:10" s="37" customFormat="1" ht="12.75">
      <c r="A75" s="36"/>
      <c r="D75" s="36"/>
      <c r="E75" s="36"/>
      <c r="F75" s="36"/>
      <c r="G75" s="36"/>
      <c r="H75" s="36"/>
      <c r="I75" s="39"/>
      <c r="J75" s="39"/>
    </row>
    <row r="76" spans="1:10" s="37" customFormat="1" ht="12.75">
      <c r="A76" s="36"/>
      <c r="D76" s="36"/>
      <c r="E76" s="36"/>
      <c r="F76" s="36"/>
      <c r="G76" s="36"/>
      <c r="H76" s="36"/>
      <c r="I76" s="39"/>
      <c r="J76" s="39"/>
    </row>
    <row r="77" spans="1:10" s="37" customFormat="1" ht="12.75">
      <c r="A77" s="36"/>
      <c r="D77" s="36"/>
      <c r="E77" s="36"/>
      <c r="F77" s="36"/>
      <c r="G77" s="36"/>
      <c r="H77" s="36"/>
      <c r="I77" s="39"/>
      <c r="J77" s="39"/>
    </row>
    <row r="78" spans="1:10" s="37" customFormat="1" ht="12.75">
      <c r="A78" s="36"/>
      <c r="D78" s="36"/>
      <c r="E78" s="36"/>
      <c r="F78" s="36"/>
      <c r="G78" s="36"/>
      <c r="H78" s="36"/>
      <c r="I78" s="39"/>
      <c r="J78" s="39"/>
    </row>
    <row r="79" spans="1:10" s="37" customFormat="1" ht="12.75">
      <c r="A79" s="36"/>
      <c r="D79" s="36"/>
      <c r="E79" s="36"/>
      <c r="F79" s="36"/>
      <c r="G79" s="36"/>
      <c r="H79" s="36"/>
      <c r="I79" s="39"/>
      <c r="J79" s="39"/>
    </row>
    <row r="80" spans="1:10" s="37" customFormat="1" ht="12.75">
      <c r="A80" s="36"/>
      <c r="D80" s="36"/>
      <c r="E80" s="36"/>
      <c r="F80" s="36"/>
      <c r="G80" s="36"/>
      <c r="H80" s="36"/>
      <c r="I80" s="39"/>
      <c r="J80" s="39"/>
    </row>
    <row r="81" spans="1:10" s="37" customFormat="1" ht="12.75">
      <c r="A81" s="36"/>
      <c r="D81" s="36"/>
      <c r="E81" s="36"/>
      <c r="F81" s="36"/>
      <c r="G81" s="36"/>
      <c r="H81" s="36"/>
      <c r="I81" s="39"/>
      <c r="J81" s="39"/>
    </row>
    <row r="82" spans="1:10" s="37" customFormat="1" ht="12.75">
      <c r="A82" s="36"/>
      <c r="D82" s="36"/>
      <c r="E82" s="36"/>
      <c r="F82" s="36"/>
      <c r="G82" s="36"/>
      <c r="H82" s="36"/>
      <c r="I82" s="39"/>
      <c r="J82" s="39"/>
    </row>
    <row r="83" spans="1:10" s="37" customFormat="1" ht="12.75">
      <c r="A83" s="36"/>
      <c r="D83" s="36"/>
      <c r="E83" s="36"/>
      <c r="F83" s="36"/>
      <c r="G83" s="36"/>
      <c r="H83" s="36"/>
      <c r="I83" s="39"/>
      <c r="J83" s="39"/>
    </row>
    <row r="84" spans="1:10" s="37" customFormat="1" ht="12.75">
      <c r="A84" s="36"/>
      <c r="D84" s="36"/>
      <c r="E84" s="36"/>
      <c r="F84" s="36"/>
      <c r="G84" s="36"/>
      <c r="H84" s="36"/>
      <c r="I84" s="39"/>
      <c r="J84" s="39"/>
    </row>
    <row r="85" spans="1:10" s="37" customFormat="1" ht="12.75">
      <c r="A85" s="36"/>
      <c r="D85" s="36"/>
      <c r="E85" s="36"/>
      <c r="F85" s="36"/>
      <c r="G85" s="36"/>
      <c r="H85" s="36"/>
      <c r="I85" s="39"/>
      <c r="J85" s="39"/>
    </row>
    <row r="86" spans="1:10" s="37" customFormat="1" ht="12.75">
      <c r="A86" s="36"/>
      <c r="D86" s="36"/>
      <c r="E86" s="36"/>
      <c r="F86" s="36"/>
      <c r="G86" s="36"/>
      <c r="H86" s="36"/>
      <c r="I86" s="39"/>
      <c r="J86" s="39"/>
    </row>
    <row r="87" spans="1:10" s="37" customFormat="1" ht="12.75">
      <c r="A87" s="36"/>
      <c r="D87" s="36"/>
      <c r="E87" s="36"/>
      <c r="F87" s="36"/>
      <c r="G87" s="36"/>
      <c r="H87" s="36"/>
      <c r="I87" s="39"/>
      <c r="J87" s="39"/>
    </row>
    <row r="88" spans="1:10" s="37" customFormat="1" ht="12.75">
      <c r="A88" s="36"/>
      <c r="D88" s="36"/>
      <c r="E88" s="36"/>
      <c r="F88" s="36"/>
      <c r="G88" s="36"/>
      <c r="H88" s="36"/>
      <c r="I88" s="39"/>
      <c r="J88" s="39"/>
    </row>
    <row r="89" spans="1:10" s="37" customFormat="1" ht="12.75">
      <c r="A89" s="36"/>
      <c r="D89" s="36"/>
      <c r="E89" s="36"/>
      <c r="F89" s="36"/>
      <c r="G89" s="36"/>
      <c r="H89" s="36"/>
      <c r="I89" s="39"/>
      <c r="J89" s="39"/>
    </row>
    <row r="90" spans="1:10" s="37" customFormat="1" ht="12.75">
      <c r="A90" s="36"/>
      <c r="D90" s="36"/>
      <c r="E90" s="36"/>
      <c r="F90" s="36"/>
      <c r="G90" s="36"/>
      <c r="H90" s="36"/>
      <c r="I90" s="39"/>
      <c r="J90" s="39"/>
    </row>
    <row r="91" spans="1:10" s="37" customFormat="1" ht="12.75">
      <c r="A91" s="36"/>
      <c r="D91" s="36"/>
      <c r="E91" s="36"/>
      <c r="F91" s="36"/>
      <c r="G91" s="36"/>
      <c r="H91" s="36"/>
      <c r="I91" s="39"/>
      <c r="J91" s="39"/>
    </row>
    <row r="92" spans="1:10" s="37" customFormat="1" ht="12.75">
      <c r="A92" s="36"/>
      <c r="D92" s="36"/>
      <c r="E92" s="36"/>
      <c r="F92" s="36"/>
      <c r="G92" s="36"/>
      <c r="H92" s="36"/>
      <c r="I92" s="39"/>
      <c r="J92" s="39"/>
    </row>
    <row r="93" spans="1:10" s="37" customFormat="1" ht="12.75">
      <c r="A93" s="36"/>
      <c r="D93" s="36"/>
      <c r="E93" s="36"/>
      <c r="F93" s="36"/>
      <c r="G93" s="36"/>
      <c r="H93" s="36"/>
      <c r="I93" s="39"/>
      <c r="J93" s="39"/>
    </row>
    <row r="94" spans="1:10" s="37" customFormat="1" ht="12.75">
      <c r="A94" s="36"/>
      <c r="D94" s="36"/>
      <c r="E94" s="36"/>
      <c r="F94" s="36"/>
      <c r="G94" s="36"/>
      <c r="H94" s="36"/>
      <c r="I94" s="39"/>
      <c r="J94" s="39"/>
    </row>
    <row r="95" spans="1:10" s="37" customFormat="1" ht="12.75">
      <c r="A95" s="36"/>
      <c r="D95" s="36"/>
      <c r="E95" s="36"/>
      <c r="F95" s="36"/>
      <c r="G95" s="36"/>
      <c r="H95" s="36"/>
      <c r="I95" s="39"/>
      <c r="J95" s="39"/>
    </row>
    <row r="96" spans="1:10" s="37" customFormat="1" ht="12.75">
      <c r="A96" s="36"/>
      <c r="D96" s="36"/>
      <c r="E96" s="36"/>
      <c r="F96" s="36"/>
      <c r="G96" s="36"/>
      <c r="H96" s="36"/>
      <c r="I96" s="39"/>
      <c r="J96" s="39"/>
    </row>
    <row r="97" spans="1:10" s="37" customFormat="1" ht="12.75">
      <c r="A97" s="36"/>
      <c r="D97" s="36"/>
      <c r="E97" s="36"/>
      <c r="F97" s="36"/>
      <c r="G97" s="36"/>
      <c r="H97" s="36"/>
      <c r="I97" s="39"/>
      <c r="J97" s="39"/>
    </row>
    <row r="98" spans="1:10" s="37" customFormat="1" ht="12.75">
      <c r="A98" s="36"/>
      <c r="D98" s="36"/>
      <c r="E98" s="36"/>
      <c r="F98" s="36"/>
      <c r="G98" s="36"/>
      <c r="H98" s="36"/>
      <c r="I98" s="39"/>
      <c r="J98" s="39"/>
    </row>
    <row r="99" spans="1:10" s="37" customFormat="1" ht="12.75">
      <c r="A99" s="36"/>
      <c r="D99" s="36"/>
      <c r="E99" s="36"/>
      <c r="F99" s="36"/>
      <c r="G99" s="36"/>
      <c r="H99" s="36"/>
      <c r="I99" s="39"/>
      <c r="J99" s="39"/>
    </row>
    <row r="100" spans="1:10" s="37" customFormat="1" ht="12.75">
      <c r="A100" s="36"/>
      <c r="D100" s="36"/>
      <c r="E100" s="36"/>
      <c r="F100" s="36"/>
      <c r="G100" s="36"/>
      <c r="H100" s="36"/>
      <c r="I100" s="39"/>
      <c r="J100" s="39"/>
    </row>
    <row r="101" spans="1:10" s="37" customFormat="1" ht="12.75">
      <c r="A101" s="36"/>
      <c r="D101" s="36"/>
      <c r="E101" s="36"/>
      <c r="F101" s="36"/>
      <c r="G101" s="36"/>
      <c r="H101" s="36"/>
      <c r="I101" s="39"/>
      <c r="J101" s="39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P16 Q1:Q2 R1">
    <cfRule type="cellIs" priority="1" dxfId="0" operator="equal" stopIfTrue="1">
      <formula>0</formula>
    </cfRule>
  </conditionalFormatting>
  <conditionalFormatting sqref="H4:J15 H17:J71 P4:Q15 P17:Q71 AB4:AB31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50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0"/>
  <sheetViews>
    <sheetView zoomScaleSheetLayoutView="90" workbookViewId="0" topLeftCell="A1">
      <selection activeCell="U33" sqref="U33"/>
    </sheetView>
  </sheetViews>
  <sheetFormatPr defaultColWidth="11.421875" defaultRowHeight="12.75"/>
  <cols>
    <col min="1" max="1" width="6.7109375" style="10" customWidth="1"/>
    <col min="2" max="2" width="20.421875" style="1" customWidth="1"/>
    <col min="3" max="3" width="33.421875" style="1" customWidth="1"/>
    <col min="4" max="5" width="11.421875" style="10" customWidth="1"/>
    <col min="6" max="10" width="0" style="10" hidden="1" customWidth="1"/>
    <col min="11" max="11" width="2.57421875" style="1" customWidth="1"/>
    <col min="12" max="12" width="8.7109375" style="1" customWidth="1"/>
    <col min="13" max="13" width="4.7109375" style="1" customWidth="1"/>
    <col min="14" max="14" width="8.7109375" style="1" customWidth="1"/>
    <col min="15" max="15" width="4.7109375" style="1" customWidth="1"/>
    <col min="16" max="17" width="10.140625" style="1" customWidth="1"/>
    <col min="18" max="18" width="3.28125" style="1" customWidth="1"/>
    <col min="19" max="19" width="6.8515625" style="1" customWidth="1"/>
    <col min="20" max="20" width="5.28125" style="1" customWidth="1"/>
    <col min="21" max="21" width="20.421875" style="1" customWidth="1"/>
    <col min="22" max="23" width="23.57421875" style="1" customWidth="1"/>
    <col min="24" max="24" width="22.28125" style="1" customWidth="1"/>
    <col min="25" max="25" width="21.421875" style="1" customWidth="1"/>
    <col min="26" max="27" width="6.57421875" style="1" customWidth="1"/>
    <col min="28" max="16384" width="10.7109375" style="1" customWidth="1"/>
  </cols>
  <sheetData>
    <row r="1" spans="1:28" s="20" customFormat="1" ht="30" customHeight="1">
      <c r="A1" s="11" t="s">
        <v>27</v>
      </c>
      <c r="B1" s="12"/>
      <c r="C1" s="13" t="s">
        <v>153</v>
      </c>
      <c r="D1" s="14"/>
      <c r="E1" s="14"/>
      <c r="F1" s="14"/>
      <c r="G1" s="15" t="s">
        <v>29</v>
      </c>
      <c r="H1" s="14"/>
      <c r="I1" s="14"/>
      <c r="J1" s="14"/>
      <c r="K1" s="14"/>
      <c r="L1" s="14"/>
      <c r="M1" s="14"/>
      <c r="N1" s="14"/>
      <c r="O1" s="16"/>
      <c r="P1" s="17"/>
      <c r="Q1" s="18"/>
      <c r="R1" s="18"/>
      <c r="S1" s="13" t="s">
        <v>153</v>
      </c>
      <c r="T1" s="14"/>
      <c r="U1" s="19"/>
      <c r="V1" s="12"/>
      <c r="W1" s="12"/>
      <c r="X1" s="12"/>
      <c r="Y1" s="12"/>
      <c r="Z1" s="14"/>
      <c r="AA1" s="14"/>
      <c r="AB1" s="14"/>
    </row>
    <row r="2" spans="1:28" s="20" customFormat="1" ht="19.5" customHeight="1">
      <c r="A2" s="21" t="s">
        <v>30</v>
      </c>
      <c r="B2" s="22"/>
      <c r="C2" s="22"/>
      <c r="D2" s="16"/>
      <c r="E2" s="16"/>
      <c r="F2" s="23" t="s">
        <v>31</v>
      </c>
      <c r="G2" s="23"/>
      <c r="H2" s="23"/>
      <c r="I2" s="23" t="s">
        <v>32</v>
      </c>
      <c r="J2" s="23"/>
      <c r="K2" s="24"/>
      <c r="L2" s="25" t="s">
        <v>33</v>
      </c>
      <c r="M2" s="25"/>
      <c r="N2" s="25"/>
      <c r="O2" s="25"/>
      <c r="P2" s="25"/>
      <c r="Q2" s="48" t="s">
        <v>34</v>
      </c>
      <c r="R2" s="24"/>
      <c r="S2" s="27" t="s">
        <v>35</v>
      </c>
      <c r="T2" s="16"/>
      <c r="U2" s="28"/>
      <c r="V2" s="22"/>
      <c r="W2" s="22"/>
      <c r="X2" s="22"/>
      <c r="Y2" s="22"/>
      <c r="Z2" s="16"/>
      <c r="AA2" s="16"/>
      <c r="AB2" s="16"/>
    </row>
    <row r="3" spans="1:28" s="20" customFormat="1" ht="12.75">
      <c r="A3" s="29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1" t="s">
        <v>41</v>
      </c>
      <c r="H3" s="32" t="s">
        <v>42</v>
      </c>
      <c r="I3" s="31" t="s">
        <v>43</v>
      </c>
      <c r="J3" s="31" t="s">
        <v>44</v>
      </c>
      <c r="K3" s="24"/>
      <c r="L3" s="33" t="s">
        <v>45</v>
      </c>
      <c r="M3" s="34" t="s">
        <v>46</v>
      </c>
      <c r="N3" s="33" t="s">
        <v>47</v>
      </c>
      <c r="O3" s="34" t="s">
        <v>46</v>
      </c>
      <c r="P3" s="49" t="s">
        <v>48</v>
      </c>
      <c r="Q3" s="48"/>
      <c r="R3" s="24"/>
      <c r="S3" s="29" t="s">
        <v>49</v>
      </c>
      <c r="T3" s="29" t="s">
        <v>4</v>
      </c>
      <c r="U3" s="29" t="s">
        <v>36</v>
      </c>
      <c r="V3" s="29" t="s">
        <v>50</v>
      </c>
      <c r="W3" s="29" t="s">
        <v>51</v>
      </c>
      <c r="X3" s="29" t="s">
        <v>52</v>
      </c>
      <c r="Y3" s="29" t="s">
        <v>53</v>
      </c>
      <c r="Z3" s="30" t="s">
        <v>54</v>
      </c>
      <c r="AA3" s="30" t="s">
        <v>55</v>
      </c>
      <c r="AB3" s="29" t="s">
        <v>56</v>
      </c>
    </row>
    <row r="4" spans="1:28" s="37" customFormat="1" ht="12.75">
      <c r="A4" s="36">
        <v>8</v>
      </c>
      <c r="B4" s="61" t="s">
        <v>78</v>
      </c>
      <c r="C4" s="44" t="s">
        <v>154</v>
      </c>
      <c r="D4" s="45">
        <v>1965</v>
      </c>
      <c r="E4" s="45">
        <v>66740639</v>
      </c>
      <c r="F4" s="62">
        <v>250</v>
      </c>
      <c r="G4" s="62">
        <v>264</v>
      </c>
      <c r="H4" s="50">
        <f>F4+G4</f>
        <v>514</v>
      </c>
      <c r="I4" s="39">
        <v>252</v>
      </c>
      <c r="J4" s="39"/>
      <c r="K4" s="40"/>
      <c r="L4" s="37">
        <f>87+86+82</f>
        <v>255</v>
      </c>
      <c r="M4" s="37">
        <v>1</v>
      </c>
      <c r="N4" s="37">
        <v>269</v>
      </c>
      <c r="O4" s="37">
        <v>1</v>
      </c>
      <c r="P4" s="43">
        <f>L4+N4</f>
        <v>524</v>
      </c>
      <c r="Q4" s="51"/>
      <c r="R4" s="40"/>
      <c r="T4" s="37">
        <v>10</v>
      </c>
      <c r="U4" s="37" t="s">
        <v>57</v>
      </c>
      <c r="V4" s="37" t="s">
        <v>155</v>
      </c>
      <c r="W4" s="37" t="s">
        <v>156</v>
      </c>
      <c r="X4" s="37" t="s">
        <v>157</v>
      </c>
      <c r="Y4" s="37" t="s">
        <v>158</v>
      </c>
      <c r="Z4" s="37">
        <f>258+257+254</f>
        <v>769</v>
      </c>
      <c r="AA4" s="37">
        <f>260+258+247</f>
        <v>765</v>
      </c>
      <c r="AB4" s="43">
        <f>Z4+AA4</f>
        <v>1534</v>
      </c>
    </row>
    <row r="5" spans="1:28" s="37" customFormat="1" ht="12.75">
      <c r="A5" s="36">
        <v>10</v>
      </c>
      <c r="B5" s="37" t="s">
        <v>57</v>
      </c>
      <c r="C5" s="37" t="s">
        <v>155</v>
      </c>
      <c r="D5" s="36">
        <v>1976</v>
      </c>
      <c r="E5" s="36">
        <v>96667864</v>
      </c>
      <c r="F5" s="36"/>
      <c r="G5" s="36"/>
      <c r="H5" s="50">
        <f>F5+G5</f>
        <v>0</v>
      </c>
      <c r="I5" s="39"/>
      <c r="J5" s="39"/>
      <c r="K5" s="40"/>
      <c r="L5" s="37">
        <v>258</v>
      </c>
      <c r="M5" s="37">
        <v>1</v>
      </c>
      <c r="N5" s="37">
        <f>91+88+81</f>
        <v>260</v>
      </c>
      <c r="O5" s="37">
        <v>1</v>
      </c>
      <c r="P5" s="43">
        <f>L5+N5</f>
        <v>518</v>
      </c>
      <c r="Q5" s="51"/>
      <c r="R5" s="40"/>
      <c r="T5" s="37">
        <v>8</v>
      </c>
      <c r="U5" s="37" t="s">
        <v>125</v>
      </c>
      <c r="V5" s="37" t="s">
        <v>159</v>
      </c>
      <c r="W5" s="37" t="s">
        <v>160</v>
      </c>
      <c r="X5" s="37" t="s">
        <v>161</v>
      </c>
      <c r="Y5" s="37" t="s">
        <v>162</v>
      </c>
      <c r="Z5" s="37">
        <f>266+241+237</f>
        <v>744</v>
      </c>
      <c r="AA5" s="37">
        <f>250+244+239</f>
        <v>733</v>
      </c>
      <c r="AB5" s="43">
        <f>Z5+AA5</f>
        <v>1477</v>
      </c>
    </row>
    <row r="6" spans="1:28" s="37" customFormat="1" ht="12.75">
      <c r="A6" s="36">
        <v>8</v>
      </c>
      <c r="B6" s="37" t="s">
        <v>99</v>
      </c>
      <c r="C6" s="37" t="s">
        <v>163</v>
      </c>
      <c r="D6" s="36">
        <v>1962</v>
      </c>
      <c r="E6" s="36">
        <v>66737651</v>
      </c>
      <c r="F6" s="36"/>
      <c r="G6" s="36"/>
      <c r="H6" s="50"/>
      <c r="I6" s="39"/>
      <c r="J6" s="39"/>
      <c r="K6" s="40"/>
      <c r="L6" s="37">
        <f>86+88+86</f>
        <v>260</v>
      </c>
      <c r="M6" s="37">
        <v>1</v>
      </c>
      <c r="N6" s="37">
        <f>87+86+85</f>
        <v>258</v>
      </c>
      <c r="O6" s="37">
        <v>1</v>
      </c>
      <c r="P6" s="43">
        <f>L6+N6</f>
        <v>518</v>
      </c>
      <c r="Q6" s="51"/>
      <c r="R6" s="40">
        <v>85</v>
      </c>
      <c r="T6" s="37">
        <v>8</v>
      </c>
      <c r="U6" s="37" t="s">
        <v>164</v>
      </c>
      <c r="V6" s="37" t="s">
        <v>165</v>
      </c>
      <c r="W6" s="37" t="s">
        <v>166</v>
      </c>
      <c r="X6" s="37" t="s">
        <v>167</v>
      </c>
      <c r="Y6" s="37" t="s">
        <v>168</v>
      </c>
      <c r="Z6" s="37">
        <f>254+250+249</f>
        <v>753</v>
      </c>
      <c r="AA6" s="37">
        <f>255+239+231</f>
        <v>725</v>
      </c>
      <c r="AB6" s="43">
        <f>Z6+AA6</f>
        <v>1478</v>
      </c>
    </row>
    <row r="7" spans="1:28" s="37" customFormat="1" ht="12.75">
      <c r="A7" s="36">
        <v>10</v>
      </c>
      <c r="B7" s="37" t="s">
        <v>57</v>
      </c>
      <c r="C7" s="37" t="s">
        <v>169</v>
      </c>
      <c r="D7" s="36">
        <v>1954</v>
      </c>
      <c r="E7" s="36">
        <v>65015780</v>
      </c>
      <c r="F7" s="36"/>
      <c r="G7" s="36"/>
      <c r="H7" s="50">
        <f>F7+G7</f>
        <v>0</v>
      </c>
      <c r="I7" s="39"/>
      <c r="J7" s="39"/>
      <c r="K7" s="40"/>
      <c r="L7" s="37">
        <v>254</v>
      </c>
      <c r="M7" s="37">
        <v>1</v>
      </c>
      <c r="N7" s="37">
        <f>93+81+84</f>
        <v>258</v>
      </c>
      <c r="O7" s="37">
        <v>1</v>
      </c>
      <c r="P7" s="43">
        <f>L7+N7</f>
        <v>512</v>
      </c>
      <c r="Q7" s="51"/>
      <c r="R7" s="40">
        <v>84</v>
      </c>
      <c r="T7" s="37">
        <v>8</v>
      </c>
      <c r="U7" s="37" t="s">
        <v>84</v>
      </c>
      <c r="V7" s="37" t="s">
        <v>170</v>
      </c>
      <c r="W7" s="37" t="s">
        <v>171</v>
      </c>
      <c r="X7" s="37" t="s">
        <v>172</v>
      </c>
      <c r="Y7" s="37" t="s">
        <v>173</v>
      </c>
      <c r="Z7" s="37">
        <f>243+242+237</f>
        <v>722</v>
      </c>
      <c r="AA7" s="37">
        <f>249+239+227</f>
        <v>715</v>
      </c>
      <c r="AB7" s="43">
        <f>Z7+AA7</f>
        <v>1437</v>
      </c>
    </row>
    <row r="8" spans="1:28" s="37" customFormat="1" ht="12.75">
      <c r="A8" s="36">
        <v>8</v>
      </c>
      <c r="B8" s="37" t="s">
        <v>148</v>
      </c>
      <c r="C8" s="37" t="s">
        <v>166</v>
      </c>
      <c r="D8" s="36">
        <v>1971</v>
      </c>
      <c r="E8" s="36">
        <v>40188460</v>
      </c>
      <c r="F8" s="36"/>
      <c r="G8" s="36"/>
      <c r="H8" s="50">
        <f>F8+G8</f>
        <v>0</v>
      </c>
      <c r="I8" s="39"/>
      <c r="J8" s="39"/>
      <c r="K8" s="40"/>
      <c r="L8" s="37">
        <f>90+81+83</f>
        <v>254</v>
      </c>
      <c r="M8" s="37">
        <v>1</v>
      </c>
      <c r="N8" s="37">
        <f>83+89+83</f>
        <v>255</v>
      </c>
      <c r="O8" s="37">
        <v>1</v>
      </c>
      <c r="P8" s="43">
        <f>L8+N8</f>
        <v>509</v>
      </c>
      <c r="Q8" s="51"/>
      <c r="R8" s="40"/>
      <c r="T8" s="37">
        <v>8</v>
      </c>
      <c r="U8" s="37" t="s">
        <v>71</v>
      </c>
      <c r="V8" s="37" t="s">
        <v>174</v>
      </c>
      <c r="W8" s="37" t="s">
        <v>175</v>
      </c>
      <c r="X8" s="37" t="s">
        <v>176</v>
      </c>
      <c r="Y8" s="37" t="s">
        <v>177</v>
      </c>
      <c r="Z8" s="37">
        <f>250+242+229</f>
        <v>721</v>
      </c>
      <c r="AA8" s="37">
        <f>246+241+227</f>
        <v>714</v>
      </c>
      <c r="AB8" s="43">
        <f>Z8+AA8</f>
        <v>1435</v>
      </c>
    </row>
    <row r="9" spans="1:28" s="37" customFormat="1" ht="12.75">
      <c r="A9" s="36">
        <v>8</v>
      </c>
      <c r="B9" s="37" t="s">
        <v>125</v>
      </c>
      <c r="C9" s="37" t="s">
        <v>161</v>
      </c>
      <c r="D9" s="36">
        <v>1958</v>
      </c>
      <c r="E9" s="36">
        <v>66740583</v>
      </c>
      <c r="F9" s="36"/>
      <c r="G9" s="36"/>
      <c r="H9" s="50">
        <f>F9+G9</f>
        <v>0</v>
      </c>
      <c r="I9" s="39"/>
      <c r="J9" s="39"/>
      <c r="K9" s="40"/>
      <c r="L9" s="37">
        <f>78+83+80</f>
        <v>241</v>
      </c>
      <c r="M9" s="37">
        <v>1</v>
      </c>
      <c r="N9" s="37">
        <f>82+88+80</f>
        <v>250</v>
      </c>
      <c r="O9" s="37">
        <v>1</v>
      </c>
      <c r="P9" s="43">
        <f>L9+N9</f>
        <v>491</v>
      </c>
      <c r="Q9" s="51"/>
      <c r="R9" s="40"/>
      <c r="T9" s="37">
        <v>8</v>
      </c>
      <c r="U9" s="37" t="s">
        <v>111</v>
      </c>
      <c r="V9" s="37" t="s">
        <v>178</v>
      </c>
      <c r="W9" s="37" t="s">
        <v>179</v>
      </c>
      <c r="X9" s="37" t="s">
        <v>180</v>
      </c>
      <c r="Y9" s="37" t="s">
        <v>181</v>
      </c>
      <c r="Z9" s="37">
        <f>249+227+222</f>
        <v>698</v>
      </c>
      <c r="AA9" s="37">
        <f>240+227+218</f>
        <v>685</v>
      </c>
      <c r="AB9" s="43">
        <f>Z9+AA9</f>
        <v>1383</v>
      </c>
    </row>
    <row r="10" spans="1:28" s="37" customFormat="1" ht="12.75">
      <c r="A10" s="36">
        <v>8</v>
      </c>
      <c r="B10" s="37" t="s">
        <v>84</v>
      </c>
      <c r="C10" s="37" t="s">
        <v>172</v>
      </c>
      <c r="D10" s="36">
        <v>1958</v>
      </c>
      <c r="E10" s="36">
        <v>66736775</v>
      </c>
      <c r="F10" s="36"/>
      <c r="G10" s="36"/>
      <c r="H10" s="50">
        <f>F10+G10</f>
        <v>0</v>
      </c>
      <c r="I10" s="39"/>
      <c r="J10" s="39"/>
      <c r="K10" s="40"/>
      <c r="L10" s="37">
        <f>78+81+75</f>
        <v>234</v>
      </c>
      <c r="M10" s="37">
        <v>1</v>
      </c>
      <c r="N10" s="37">
        <f>73+89+87</f>
        <v>249</v>
      </c>
      <c r="O10" s="37">
        <v>1</v>
      </c>
      <c r="P10" s="43">
        <f>L10+N10</f>
        <v>483</v>
      </c>
      <c r="Q10" s="51"/>
      <c r="R10" s="40"/>
      <c r="T10" s="37">
        <v>8</v>
      </c>
      <c r="U10" s="37" t="s">
        <v>182</v>
      </c>
      <c r="V10" s="37" t="s">
        <v>183</v>
      </c>
      <c r="W10" s="37" t="s">
        <v>184</v>
      </c>
      <c r="X10" s="37" t="s">
        <v>185</v>
      </c>
      <c r="Z10" s="37">
        <f>266+244</f>
        <v>510</v>
      </c>
      <c r="AA10" s="37">
        <f>242+230</f>
        <v>472</v>
      </c>
      <c r="AB10" s="43">
        <f>Z10+AA10</f>
        <v>982</v>
      </c>
    </row>
    <row r="11" spans="1:28" s="37" customFormat="1" ht="12.75">
      <c r="A11" s="36">
        <v>10</v>
      </c>
      <c r="B11" s="37" t="s">
        <v>57</v>
      </c>
      <c r="C11" s="37" t="s">
        <v>158</v>
      </c>
      <c r="D11" s="36">
        <v>1957</v>
      </c>
      <c r="E11" s="36">
        <v>63117736</v>
      </c>
      <c r="F11" s="36"/>
      <c r="G11" s="36"/>
      <c r="H11" s="50">
        <f>F11+G11</f>
        <v>0</v>
      </c>
      <c r="I11" s="39"/>
      <c r="J11" s="39"/>
      <c r="K11" s="40"/>
      <c r="L11" s="37">
        <v>253</v>
      </c>
      <c r="M11" s="37">
        <v>1</v>
      </c>
      <c r="N11" s="37">
        <f>86+83+78</f>
        <v>247</v>
      </c>
      <c r="O11" s="37">
        <v>1</v>
      </c>
      <c r="P11" s="43">
        <f>L11+N11</f>
        <v>500</v>
      </c>
      <c r="Q11" s="51"/>
      <c r="R11" s="40"/>
      <c r="T11" s="37">
        <v>8</v>
      </c>
      <c r="U11" s="37" t="s">
        <v>186</v>
      </c>
      <c r="V11" s="37" t="s">
        <v>187</v>
      </c>
      <c r="W11" s="37" t="s">
        <v>188</v>
      </c>
      <c r="X11" s="37" t="s">
        <v>154</v>
      </c>
      <c r="Y11" s="37" t="s">
        <v>189</v>
      </c>
      <c r="Z11" s="37">
        <f>255+255+240</f>
        <v>750</v>
      </c>
      <c r="AA11" s="37">
        <v>269</v>
      </c>
      <c r="AB11" s="43">
        <f>Z11+AA11</f>
        <v>1019</v>
      </c>
    </row>
    <row r="12" spans="1:28" s="37" customFormat="1" ht="12.75">
      <c r="A12" s="36">
        <v>8</v>
      </c>
      <c r="B12" s="37" t="s">
        <v>71</v>
      </c>
      <c r="C12" s="37" t="s">
        <v>176</v>
      </c>
      <c r="D12" s="36">
        <v>1958</v>
      </c>
      <c r="E12" s="36">
        <v>475753</v>
      </c>
      <c r="F12" s="36"/>
      <c r="G12" s="36"/>
      <c r="H12" s="50">
        <f>F12+G12</f>
        <v>0</v>
      </c>
      <c r="I12" s="39"/>
      <c r="J12" s="39"/>
      <c r="K12" s="40"/>
      <c r="L12" s="37">
        <f>72+78+79</f>
        <v>229</v>
      </c>
      <c r="M12" s="37">
        <v>1</v>
      </c>
      <c r="N12" s="37">
        <v>246</v>
      </c>
      <c r="O12" s="37">
        <v>1</v>
      </c>
      <c r="P12" s="43">
        <f>L12+N12</f>
        <v>475</v>
      </c>
      <c r="Q12" s="51"/>
      <c r="R12" s="40"/>
      <c r="T12" s="37">
        <v>8</v>
      </c>
      <c r="U12" s="37" t="s">
        <v>190</v>
      </c>
      <c r="V12" s="37" t="s">
        <v>191</v>
      </c>
      <c r="W12" s="37" t="s">
        <v>192</v>
      </c>
      <c r="X12" s="37" t="s">
        <v>193</v>
      </c>
      <c r="Y12" s="37" t="s">
        <v>194</v>
      </c>
      <c r="Z12" s="37">
        <f>232+220+205</f>
        <v>657</v>
      </c>
      <c r="AA12" s="37">
        <v>231</v>
      </c>
      <c r="AB12" s="43">
        <f>Z12+AA12</f>
        <v>888</v>
      </c>
    </row>
    <row r="13" spans="1:28" s="37" customFormat="1" ht="12.75">
      <c r="A13" s="36">
        <v>8</v>
      </c>
      <c r="B13" s="47" t="s">
        <v>125</v>
      </c>
      <c r="C13" s="47" t="s">
        <v>160</v>
      </c>
      <c r="D13" s="46">
        <v>1982</v>
      </c>
      <c r="E13" s="46">
        <v>44159566</v>
      </c>
      <c r="F13" s="62">
        <v>259</v>
      </c>
      <c r="G13" s="62">
        <v>249</v>
      </c>
      <c r="H13" s="50">
        <f>F13+G13</f>
        <v>508</v>
      </c>
      <c r="I13" s="39"/>
      <c r="J13" s="39"/>
      <c r="K13" s="40"/>
      <c r="L13" s="37">
        <f>90+92+84</f>
        <v>266</v>
      </c>
      <c r="M13" s="37">
        <v>1</v>
      </c>
      <c r="N13" s="37">
        <f>81+78+85</f>
        <v>244</v>
      </c>
      <c r="O13" s="37">
        <v>1</v>
      </c>
      <c r="P13" s="43">
        <f>L13+N13</f>
        <v>510</v>
      </c>
      <c r="Q13" s="51"/>
      <c r="R13" s="40"/>
      <c r="T13" s="37">
        <v>8</v>
      </c>
      <c r="U13" s="37" t="s">
        <v>99</v>
      </c>
      <c r="V13" s="37" t="s">
        <v>163</v>
      </c>
      <c r="W13" s="37" t="s">
        <v>195</v>
      </c>
      <c r="X13" s="37" t="s">
        <v>196</v>
      </c>
      <c r="Y13" s="37" t="s">
        <v>197</v>
      </c>
      <c r="Z13" s="37">
        <f>260+219+216</f>
        <v>695</v>
      </c>
      <c r="AB13" s="43">
        <f>Z13+AA13</f>
        <v>695</v>
      </c>
    </row>
    <row r="14" spans="1:28" s="37" customFormat="1" ht="12.75">
      <c r="A14" s="36">
        <v>8</v>
      </c>
      <c r="B14" s="61" t="s">
        <v>182</v>
      </c>
      <c r="C14" s="61" t="s">
        <v>184</v>
      </c>
      <c r="D14" s="46">
        <v>1958</v>
      </c>
      <c r="E14" s="46">
        <v>66733945</v>
      </c>
      <c r="F14" s="62">
        <v>239</v>
      </c>
      <c r="G14" s="62">
        <v>0</v>
      </c>
      <c r="H14" s="50">
        <f>F14+G14</f>
        <v>239</v>
      </c>
      <c r="I14" s="39"/>
      <c r="J14" s="39"/>
      <c r="K14" s="40"/>
      <c r="L14" s="37">
        <f>87+77+80</f>
        <v>244</v>
      </c>
      <c r="M14" s="37">
        <v>1</v>
      </c>
      <c r="N14" s="37">
        <f>85+79+78</f>
        <v>242</v>
      </c>
      <c r="O14" s="37">
        <v>1</v>
      </c>
      <c r="P14" s="43">
        <f>L14+N14</f>
        <v>486</v>
      </c>
      <c r="Q14" s="51"/>
      <c r="R14" s="40"/>
      <c r="T14" s="37">
        <v>8</v>
      </c>
      <c r="U14" s="37" t="s">
        <v>198</v>
      </c>
      <c r="V14" s="37" t="s">
        <v>199</v>
      </c>
      <c r="W14" s="37" t="s">
        <v>200</v>
      </c>
      <c r="X14" s="37" t="s">
        <v>201</v>
      </c>
      <c r="Z14" s="37">
        <f>226+221+217</f>
        <v>664</v>
      </c>
      <c r="AB14" s="43">
        <f>Z14+AA14</f>
        <v>664</v>
      </c>
    </row>
    <row r="15" spans="1:28" s="37" customFormat="1" ht="12.75">
      <c r="A15" s="36">
        <v>8</v>
      </c>
      <c r="B15" s="37" t="s">
        <v>71</v>
      </c>
      <c r="C15" s="37" t="s">
        <v>177</v>
      </c>
      <c r="D15" s="36">
        <v>1983</v>
      </c>
      <c r="E15" s="36">
        <v>66739826</v>
      </c>
      <c r="F15" s="36"/>
      <c r="G15" s="36"/>
      <c r="H15" s="50">
        <f>F15+G15</f>
        <v>0</v>
      </c>
      <c r="I15" s="39"/>
      <c r="J15" s="39"/>
      <c r="K15" s="40"/>
      <c r="L15" s="37">
        <f>88+84+78</f>
        <v>250</v>
      </c>
      <c r="M15" s="37">
        <v>1</v>
      </c>
      <c r="N15" s="37">
        <f>81+81+79</f>
        <v>241</v>
      </c>
      <c r="O15" s="37">
        <v>1</v>
      </c>
      <c r="P15" s="43">
        <f>L15+N15</f>
        <v>491</v>
      </c>
      <c r="Q15" s="51"/>
      <c r="R15" s="40"/>
      <c r="T15" s="37">
        <v>10</v>
      </c>
      <c r="U15" s="37" t="s">
        <v>63</v>
      </c>
      <c r="V15" s="37" t="s">
        <v>202</v>
      </c>
      <c r="W15" s="37" t="s">
        <v>203</v>
      </c>
      <c r="X15" s="37" t="s">
        <v>204</v>
      </c>
      <c r="Y15" s="37" t="s">
        <v>205</v>
      </c>
      <c r="Z15" s="37">
        <f>242+239+237</f>
        <v>718</v>
      </c>
      <c r="AB15" s="43">
        <f>Z15+AA15</f>
        <v>718</v>
      </c>
    </row>
    <row r="16" spans="1:28" s="37" customFormat="1" ht="12.75">
      <c r="A16" s="36">
        <v>8</v>
      </c>
      <c r="B16" s="37" t="s">
        <v>111</v>
      </c>
      <c r="C16" s="37" t="s">
        <v>181</v>
      </c>
      <c r="D16" s="36">
        <v>1965</v>
      </c>
      <c r="E16" s="36">
        <v>66741644</v>
      </c>
      <c r="F16" s="36"/>
      <c r="G16" s="36"/>
      <c r="H16" s="50"/>
      <c r="I16" s="39"/>
      <c r="J16" s="39"/>
      <c r="K16" s="40"/>
      <c r="L16" s="37">
        <f>82+82+85</f>
        <v>249</v>
      </c>
      <c r="M16" s="37">
        <v>1</v>
      </c>
      <c r="N16" s="37">
        <f>81+77+82</f>
        <v>240</v>
      </c>
      <c r="O16" s="37">
        <v>1</v>
      </c>
      <c r="P16" s="43">
        <f>L16+N16</f>
        <v>489</v>
      </c>
      <c r="Q16" s="51"/>
      <c r="R16" s="40">
        <v>82</v>
      </c>
      <c r="AB16" s="43">
        <f>Z16+AA16</f>
        <v>0</v>
      </c>
    </row>
    <row r="17" spans="1:28" s="37" customFormat="1" ht="12.75">
      <c r="A17" s="36">
        <v>10</v>
      </c>
      <c r="B17" s="37" t="s">
        <v>57</v>
      </c>
      <c r="C17" s="37" t="s">
        <v>156</v>
      </c>
      <c r="D17" s="36">
        <v>1966</v>
      </c>
      <c r="E17" s="36">
        <v>96665949</v>
      </c>
      <c r="F17" s="36"/>
      <c r="G17" s="36"/>
      <c r="H17" s="50">
        <f>F17+G17</f>
        <v>0</v>
      </c>
      <c r="I17" s="39"/>
      <c r="J17" s="39"/>
      <c r="K17" s="40"/>
      <c r="L17" s="37">
        <v>257</v>
      </c>
      <c r="M17" s="37">
        <v>1</v>
      </c>
      <c r="N17" s="37">
        <f>81+78+81</f>
        <v>240</v>
      </c>
      <c r="O17" s="37">
        <v>1</v>
      </c>
      <c r="P17" s="43">
        <f>L17+N17</f>
        <v>497</v>
      </c>
      <c r="Q17" s="51"/>
      <c r="R17" s="40">
        <v>81</v>
      </c>
      <c r="AB17" s="43">
        <f>Z17+AA17</f>
        <v>0</v>
      </c>
    </row>
    <row r="18" spans="1:28" s="37" customFormat="1" ht="12.75">
      <c r="A18" s="36">
        <v>8</v>
      </c>
      <c r="B18" s="37" t="s">
        <v>84</v>
      </c>
      <c r="C18" s="37" t="s">
        <v>171</v>
      </c>
      <c r="D18" s="36">
        <v>1958</v>
      </c>
      <c r="E18" s="36">
        <v>20019199</v>
      </c>
      <c r="F18" s="36"/>
      <c r="G18" s="36"/>
      <c r="H18" s="50">
        <f>F18+G18</f>
        <v>0</v>
      </c>
      <c r="I18" s="39"/>
      <c r="J18" s="39"/>
      <c r="K18" s="40"/>
      <c r="L18" s="37">
        <f>81+77+84</f>
        <v>242</v>
      </c>
      <c r="M18" s="37">
        <v>1</v>
      </c>
      <c r="N18" s="37">
        <f>78+76+85</f>
        <v>239</v>
      </c>
      <c r="O18" s="37">
        <v>1</v>
      </c>
      <c r="P18" s="43">
        <f>L18+N18</f>
        <v>481</v>
      </c>
      <c r="Q18" s="51"/>
      <c r="R18" s="40">
        <v>85</v>
      </c>
      <c r="AB18" s="43">
        <f>Z18+AA18</f>
        <v>0</v>
      </c>
    </row>
    <row r="19" spans="1:28" s="37" customFormat="1" ht="12.75">
      <c r="A19" s="36">
        <v>8</v>
      </c>
      <c r="B19" s="37" t="s">
        <v>148</v>
      </c>
      <c r="C19" s="37" t="s">
        <v>165</v>
      </c>
      <c r="D19" s="36">
        <v>1966</v>
      </c>
      <c r="E19" s="36" t="s">
        <v>206</v>
      </c>
      <c r="F19" s="36"/>
      <c r="G19" s="36"/>
      <c r="H19" s="50">
        <f>F19+G19</f>
        <v>0</v>
      </c>
      <c r="I19" s="39"/>
      <c r="J19" s="39"/>
      <c r="K19" s="40"/>
      <c r="L19" s="37">
        <f>83+84+80</f>
        <v>247</v>
      </c>
      <c r="M19" s="37">
        <v>1</v>
      </c>
      <c r="N19" s="37">
        <f>77+81+81</f>
        <v>239</v>
      </c>
      <c r="O19" s="37">
        <v>1</v>
      </c>
      <c r="P19" s="43">
        <f>L19+N19</f>
        <v>486</v>
      </c>
      <c r="Q19" s="51"/>
      <c r="R19" s="40">
        <v>81</v>
      </c>
      <c r="AB19" s="43">
        <f>Z19+AA19</f>
        <v>0</v>
      </c>
    </row>
    <row r="20" spans="1:28" s="37" customFormat="1" ht="12.75">
      <c r="A20" s="36">
        <v>8</v>
      </c>
      <c r="B20" s="37" t="s">
        <v>125</v>
      </c>
      <c r="C20" s="37" t="s">
        <v>162</v>
      </c>
      <c r="D20" s="36">
        <v>1974</v>
      </c>
      <c r="E20" s="36">
        <v>66737643</v>
      </c>
      <c r="F20" s="36"/>
      <c r="G20" s="36"/>
      <c r="H20" s="50">
        <f>F20+G20</f>
        <v>0</v>
      </c>
      <c r="I20" s="39"/>
      <c r="J20" s="39"/>
      <c r="K20" s="40"/>
      <c r="L20" s="37">
        <f>75+83+79</f>
        <v>237</v>
      </c>
      <c r="M20" s="37">
        <v>1</v>
      </c>
      <c r="N20" s="37">
        <v>239</v>
      </c>
      <c r="O20" s="37">
        <v>1</v>
      </c>
      <c r="P20" s="43">
        <f>L20+N20</f>
        <v>476</v>
      </c>
      <c r="Q20" s="51"/>
      <c r="R20" s="40">
        <v>80</v>
      </c>
      <c r="AB20" s="43">
        <f>Z20+AA20</f>
        <v>0</v>
      </c>
    </row>
    <row r="21" spans="1:28" s="37" customFormat="1" ht="12.75">
      <c r="A21" s="36">
        <v>10</v>
      </c>
      <c r="B21" s="37" t="s">
        <v>63</v>
      </c>
      <c r="C21" s="37" t="s">
        <v>203</v>
      </c>
      <c r="D21" s="36">
        <v>1944</v>
      </c>
      <c r="E21" s="36">
        <v>96657478</v>
      </c>
      <c r="F21" s="36"/>
      <c r="G21" s="36"/>
      <c r="H21" s="50">
        <f>F21+G21</f>
        <v>0</v>
      </c>
      <c r="I21" s="39"/>
      <c r="J21" s="39"/>
      <c r="K21" s="40"/>
      <c r="L21" s="37">
        <v>239</v>
      </c>
      <c r="M21" s="37">
        <v>1</v>
      </c>
      <c r="N21" s="37">
        <v>238</v>
      </c>
      <c r="O21" s="37">
        <v>1</v>
      </c>
      <c r="P21" s="43">
        <f>L21+N21</f>
        <v>477</v>
      </c>
      <c r="Q21" s="51"/>
      <c r="R21" s="40"/>
      <c r="AB21" s="43">
        <f>Z21+AA21</f>
        <v>0</v>
      </c>
    </row>
    <row r="22" spans="1:28" s="37" customFormat="1" ht="12.75">
      <c r="A22" s="36">
        <v>8</v>
      </c>
      <c r="B22" s="37" t="s">
        <v>148</v>
      </c>
      <c r="C22" s="37" t="s">
        <v>200</v>
      </c>
      <c r="D22" s="36">
        <v>1999</v>
      </c>
      <c r="E22" s="36">
        <v>50207140</v>
      </c>
      <c r="F22" s="36"/>
      <c r="G22" s="36"/>
      <c r="H22" s="50">
        <f>F22+G22</f>
        <v>0</v>
      </c>
      <c r="I22" s="39"/>
      <c r="J22" s="39"/>
      <c r="K22" s="40"/>
      <c r="L22" s="37">
        <f>70+80+71</f>
        <v>221</v>
      </c>
      <c r="M22" s="37">
        <v>2</v>
      </c>
      <c r="N22" s="37">
        <f>82+68+84</f>
        <v>234</v>
      </c>
      <c r="O22" s="37">
        <v>2</v>
      </c>
      <c r="P22" s="43">
        <f>L22+N22</f>
        <v>455</v>
      </c>
      <c r="Q22" s="51"/>
      <c r="R22" s="40"/>
      <c r="AB22" s="43">
        <f>Z22+AA22</f>
        <v>0</v>
      </c>
    </row>
    <row r="23" spans="1:28" s="37" customFormat="1" ht="12.75">
      <c r="A23" s="36">
        <v>8</v>
      </c>
      <c r="B23" s="37" t="s">
        <v>148</v>
      </c>
      <c r="C23" s="37" t="s">
        <v>168</v>
      </c>
      <c r="D23" s="36">
        <v>1962</v>
      </c>
      <c r="E23" s="36" t="s">
        <v>207</v>
      </c>
      <c r="F23" s="36"/>
      <c r="G23" s="36"/>
      <c r="H23" s="50">
        <f>F23+G23</f>
        <v>0</v>
      </c>
      <c r="I23" s="39"/>
      <c r="J23" s="39"/>
      <c r="K23" s="40"/>
      <c r="L23" s="37">
        <f>77+84+88</f>
        <v>249</v>
      </c>
      <c r="M23" s="37">
        <v>1</v>
      </c>
      <c r="N23" s="37">
        <f>80+68+83</f>
        <v>231</v>
      </c>
      <c r="O23" s="37">
        <v>1</v>
      </c>
      <c r="P23" s="43">
        <f>L23+N23</f>
        <v>480</v>
      </c>
      <c r="Q23" s="51"/>
      <c r="R23" s="40">
        <v>83</v>
      </c>
      <c r="AB23" s="43">
        <f>Z23+AA23</f>
        <v>0</v>
      </c>
    </row>
    <row r="24" spans="1:28" s="37" customFormat="1" ht="12.75">
      <c r="A24" s="36">
        <v>8</v>
      </c>
      <c r="B24" s="61" t="s">
        <v>78</v>
      </c>
      <c r="C24" s="47" t="s">
        <v>192</v>
      </c>
      <c r="D24" s="46">
        <v>1945</v>
      </c>
      <c r="E24" s="46">
        <v>20022743</v>
      </c>
      <c r="F24" s="62">
        <v>198</v>
      </c>
      <c r="G24" s="62">
        <v>204</v>
      </c>
      <c r="H24" s="50">
        <f>F24+G24</f>
        <v>402</v>
      </c>
      <c r="I24" s="39"/>
      <c r="J24" s="39"/>
      <c r="K24" s="40"/>
      <c r="L24" s="37">
        <f>74+75+71</f>
        <v>220</v>
      </c>
      <c r="M24" s="37">
        <v>2</v>
      </c>
      <c r="N24" s="37">
        <v>231</v>
      </c>
      <c r="O24" s="37">
        <v>2</v>
      </c>
      <c r="P24" s="43">
        <f>L24+N24</f>
        <v>451</v>
      </c>
      <c r="Q24" s="51"/>
      <c r="R24" s="40">
        <v>82</v>
      </c>
      <c r="AB24" s="43">
        <f>Z24+AA24</f>
        <v>0</v>
      </c>
    </row>
    <row r="25" spans="1:28" s="37" customFormat="1" ht="12.75">
      <c r="A25" s="36">
        <v>8</v>
      </c>
      <c r="B25" s="61" t="s">
        <v>182</v>
      </c>
      <c r="C25" s="61" t="s">
        <v>183</v>
      </c>
      <c r="D25" s="46">
        <v>2000</v>
      </c>
      <c r="E25" s="46">
        <v>66739413</v>
      </c>
      <c r="F25" s="62">
        <v>250</v>
      </c>
      <c r="G25" s="62">
        <v>262</v>
      </c>
      <c r="H25" s="50">
        <f>F25+G25</f>
        <v>512</v>
      </c>
      <c r="I25" s="39"/>
      <c r="J25" s="39"/>
      <c r="K25" s="40"/>
      <c r="L25" s="37">
        <f>88+87+91</f>
        <v>266</v>
      </c>
      <c r="M25" s="37">
        <v>1</v>
      </c>
      <c r="N25" s="37">
        <f>68+82+80</f>
        <v>230</v>
      </c>
      <c r="O25" s="37">
        <v>1</v>
      </c>
      <c r="P25" s="43">
        <f>L25+N25</f>
        <v>496</v>
      </c>
      <c r="Q25" s="51"/>
      <c r="R25" s="40"/>
      <c r="AB25" s="43">
        <f>Z25+AA25</f>
        <v>0</v>
      </c>
    </row>
    <row r="26" spans="1:28" s="37" customFormat="1" ht="12.75">
      <c r="A26" s="36">
        <v>8</v>
      </c>
      <c r="B26" s="37" t="s">
        <v>71</v>
      </c>
      <c r="C26" s="37" t="s">
        <v>174</v>
      </c>
      <c r="D26" s="36">
        <v>1965</v>
      </c>
      <c r="E26" s="36">
        <v>502586147</v>
      </c>
      <c r="F26" s="36"/>
      <c r="G26" s="36"/>
      <c r="H26" s="50">
        <f>F26+G26</f>
        <v>0</v>
      </c>
      <c r="I26" s="39"/>
      <c r="J26" s="39"/>
      <c r="K26" s="40"/>
      <c r="L26" s="37">
        <f>79+67+72</f>
        <v>218</v>
      </c>
      <c r="M26" s="37">
        <v>1</v>
      </c>
      <c r="N26" s="37">
        <f>71+78+78</f>
        <v>227</v>
      </c>
      <c r="O26" s="37">
        <v>1</v>
      </c>
      <c r="P26" s="43">
        <f>L26+N26</f>
        <v>445</v>
      </c>
      <c r="Q26" s="51"/>
      <c r="R26" s="40">
        <v>78</v>
      </c>
      <c r="AB26" s="43">
        <f>Z26+AA26</f>
        <v>0</v>
      </c>
    </row>
    <row r="27" spans="1:28" s="37" customFormat="1" ht="12.75">
      <c r="A27" s="36">
        <v>8</v>
      </c>
      <c r="B27" s="37" t="s">
        <v>111</v>
      </c>
      <c r="C27" s="37" t="s">
        <v>179</v>
      </c>
      <c r="D27" s="36">
        <v>1973</v>
      </c>
      <c r="E27" s="36">
        <v>66740558</v>
      </c>
      <c r="F27" s="36"/>
      <c r="G27" s="36"/>
      <c r="H27" s="50"/>
      <c r="I27" s="39"/>
      <c r="J27" s="39"/>
      <c r="K27" s="40"/>
      <c r="L27" s="37">
        <f>71+70+81</f>
        <v>222</v>
      </c>
      <c r="M27" s="37">
        <v>1</v>
      </c>
      <c r="N27" s="37">
        <f>73+79+75</f>
        <v>227</v>
      </c>
      <c r="O27" s="37">
        <v>1</v>
      </c>
      <c r="P27" s="43">
        <f>L27+N27</f>
        <v>449</v>
      </c>
      <c r="Q27" s="51"/>
      <c r="R27" s="40">
        <v>75</v>
      </c>
      <c r="AB27" s="43">
        <f>Z27+AA27</f>
        <v>0</v>
      </c>
    </row>
    <row r="28" spans="1:28" s="37" customFormat="1" ht="12.75">
      <c r="A28" s="36">
        <v>8</v>
      </c>
      <c r="B28" s="37" t="s">
        <v>84</v>
      </c>
      <c r="C28" s="37" t="s">
        <v>173</v>
      </c>
      <c r="D28" s="36">
        <v>1985</v>
      </c>
      <c r="E28" s="36" t="s">
        <v>208</v>
      </c>
      <c r="F28" s="36"/>
      <c r="G28" s="36"/>
      <c r="H28" s="50">
        <f>F28+G28</f>
        <v>0</v>
      </c>
      <c r="I28" s="39"/>
      <c r="J28" s="39"/>
      <c r="K28" s="40"/>
      <c r="L28" s="37">
        <f>80+78+85</f>
        <v>243</v>
      </c>
      <c r="M28" s="37">
        <v>1</v>
      </c>
      <c r="N28" s="37">
        <f>81+76+70</f>
        <v>227</v>
      </c>
      <c r="O28" s="37">
        <v>1</v>
      </c>
      <c r="P28" s="43">
        <f>L28+N28</f>
        <v>470</v>
      </c>
      <c r="Q28" s="51"/>
      <c r="R28" s="40">
        <v>70</v>
      </c>
      <c r="AB28" s="43">
        <f>Z28+AA28</f>
        <v>0</v>
      </c>
    </row>
    <row r="29" spans="1:28" s="37" customFormat="1" ht="12.75">
      <c r="A29" s="36">
        <v>8</v>
      </c>
      <c r="B29" s="37" t="s">
        <v>71</v>
      </c>
      <c r="C29" s="37" t="s">
        <v>175</v>
      </c>
      <c r="D29" s="36">
        <v>1993</v>
      </c>
      <c r="E29" s="36">
        <v>50206230</v>
      </c>
      <c r="F29" s="36"/>
      <c r="G29" s="36"/>
      <c r="H29" s="50">
        <f>F29+G29</f>
        <v>0</v>
      </c>
      <c r="I29" s="39"/>
      <c r="J29" s="39"/>
      <c r="K29" s="40"/>
      <c r="L29" s="37">
        <f>82+80+80</f>
        <v>242</v>
      </c>
      <c r="M29" s="37">
        <v>1</v>
      </c>
      <c r="N29" s="37">
        <f>74+76+76</f>
        <v>226</v>
      </c>
      <c r="O29" s="37">
        <v>1</v>
      </c>
      <c r="P29" s="43">
        <f>L29+N29</f>
        <v>468</v>
      </c>
      <c r="Q29" s="51"/>
      <c r="R29" s="40"/>
      <c r="AB29" s="43">
        <f>Z29+AA29</f>
        <v>0</v>
      </c>
    </row>
    <row r="30" spans="1:28" s="37" customFormat="1" ht="12.75">
      <c r="A30" s="36">
        <v>8</v>
      </c>
      <c r="B30" s="47" t="s">
        <v>125</v>
      </c>
      <c r="C30" s="47" t="s">
        <v>159</v>
      </c>
      <c r="D30" s="46">
        <v>1954</v>
      </c>
      <c r="E30" s="46">
        <v>4757693</v>
      </c>
      <c r="F30" s="62">
        <v>227</v>
      </c>
      <c r="G30" s="62">
        <v>233</v>
      </c>
      <c r="H30" s="50">
        <f>F30+G30</f>
        <v>460</v>
      </c>
      <c r="I30" s="39"/>
      <c r="J30" s="39"/>
      <c r="K30" s="40"/>
      <c r="L30" s="37">
        <f>75+61+77</f>
        <v>213</v>
      </c>
      <c r="M30" s="37">
        <v>1</v>
      </c>
      <c r="N30" s="37">
        <f>73+79+70</f>
        <v>222</v>
      </c>
      <c r="O30" s="37">
        <v>1</v>
      </c>
      <c r="P30" s="43">
        <f>L30+N30</f>
        <v>435</v>
      </c>
      <c r="Q30" s="51"/>
      <c r="R30" s="40"/>
      <c r="AB30" s="43">
        <f>Z30+AA30</f>
        <v>0</v>
      </c>
    </row>
    <row r="31" spans="1:28" s="37" customFormat="1" ht="12.75">
      <c r="A31" s="36">
        <v>8</v>
      </c>
      <c r="B31" s="37" t="s">
        <v>84</v>
      </c>
      <c r="C31" s="37" t="s">
        <v>170</v>
      </c>
      <c r="D31" s="36">
        <v>1957</v>
      </c>
      <c r="E31" s="36">
        <v>45189476</v>
      </c>
      <c r="F31" s="36"/>
      <c r="G31" s="36"/>
      <c r="H31" s="50">
        <f>F31+G31</f>
        <v>0</v>
      </c>
      <c r="I31" s="39"/>
      <c r="J31" s="39"/>
      <c r="K31" s="40"/>
      <c r="L31" s="37">
        <f>77+78+82</f>
        <v>237</v>
      </c>
      <c r="M31" s="37">
        <v>1</v>
      </c>
      <c r="N31" s="37">
        <f>65+73+83</f>
        <v>221</v>
      </c>
      <c r="O31" s="37">
        <v>1</v>
      </c>
      <c r="P31" s="43">
        <f>L31+N31</f>
        <v>458</v>
      </c>
      <c r="Q31" s="51"/>
      <c r="R31" s="40"/>
      <c r="AB31" s="43"/>
    </row>
    <row r="32" spans="1:28" s="37" customFormat="1" ht="12.75">
      <c r="A32" s="36">
        <v>8</v>
      </c>
      <c r="B32" s="37" t="s">
        <v>111</v>
      </c>
      <c r="C32" s="37" t="s">
        <v>180</v>
      </c>
      <c r="D32" s="36">
        <v>1957</v>
      </c>
      <c r="E32" s="36">
        <v>65698840</v>
      </c>
      <c r="F32" s="36"/>
      <c r="G32" s="36"/>
      <c r="H32" s="50"/>
      <c r="I32" s="39"/>
      <c r="J32" s="39"/>
      <c r="K32" s="40"/>
      <c r="L32" s="37">
        <f>75+83+69</f>
        <v>227</v>
      </c>
      <c r="M32" s="37">
        <v>1</v>
      </c>
      <c r="N32" s="37">
        <f>73+73+72</f>
        <v>218</v>
      </c>
      <c r="O32" s="37">
        <v>1</v>
      </c>
      <c r="P32" s="43">
        <f>L32+N32</f>
        <v>445</v>
      </c>
      <c r="Q32" s="51"/>
      <c r="R32" s="40"/>
      <c r="AB32" s="43"/>
    </row>
    <row r="33" spans="1:28" s="37" customFormat="1" ht="12.75">
      <c r="A33" s="36">
        <v>8</v>
      </c>
      <c r="B33" s="37" t="s">
        <v>71</v>
      </c>
      <c r="C33" s="37" t="s">
        <v>209</v>
      </c>
      <c r="D33" s="36">
        <v>1979</v>
      </c>
      <c r="E33" s="36" t="s">
        <v>210</v>
      </c>
      <c r="F33" s="36"/>
      <c r="G33" s="36"/>
      <c r="H33" s="50">
        <f>F33+G33</f>
        <v>0</v>
      </c>
      <c r="I33" s="39"/>
      <c r="J33" s="39"/>
      <c r="K33" s="40"/>
      <c r="L33" s="37">
        <f>68+74+65</f>
        <v>207</v>
      </c>
      <c r="N33" s="37">
        <f>83+67+65</f>
        <v>215</v>
      </c>
      <c r="P33" s="43">
        <f>L33+N33</f>
        <v>422</v>
      </c>
      <c r="Q33" s="51"/>
      <c r="R33" s="40"/>
      <c r="AB33" s="43"/>
    </row>
    <row r="34" spans="1:28" s="37" customFormat="1" ht="12.75">
      <c r="A34" s="36">
        <v>8</v>
      </c>
      <c r="B34" s="37" t="s">
        <v>111</v>
      </c>
      <c r="C34" s="37" t="s">
        <v>178</v>
      </c>
      <c r="D34" s="36">
        <v>1972</v>
      </c>
      <c r="E34" s="36">
        <v>66736334</v>
      </c>
      <c r="F34" s="36"/>
      <c r="G34" s="36"/>
      <c r="H34" s="50"/>
      <c r="I34" s="39"/>
      <c r="J34" s="39"/>
      <c r="K34" s="40"/>
      <c r="L34" s="37">
        <f>75+73+74</f>
        <v>222</v>
      </c>
      <c r="M34" s="37">
        <v>1</v>
      </c>
      <c r="N34" s="37">
        <f>67+68+78</f>
        <v>213</v>
      </c>
      <c r="O34" s="37">
        <v>1</v>
      </c>
      <c r="P34" s="43">
        <f>L34+N34</f>
        <v>435</v>
      </c>
      <c r="Q34" s="51"/>
      <c r="R34" s="40"/>
      <c r="AB34" s="43"/>
    </row>
    <row r="35" spans="1:28" s="37" customFormat="1" ht="12.75">
      <c r="A35" s="36">
        <v>10</v>
      </c>
      <c r="B35" s="37" t="s">
        <v>211</v>
      </c>
      <c r="C35" s="37" t="s">
        <v>212</v>
      </c>
      <c r="D35" s="36">
        <v>2001</v>
      </c>
      <c r="E35" s="36">
        <v>96661259</v>
      </c>
      <c r="F35" s="36"/>
      <c r="G35" s="36"/>
      <c r="H35" s="50">
        <f>F35+G35</f>
        <v>0</v>
      </c>
      <c r="I35" s="39"/>
      <c r="J35" s="39"/>
      <c r="K35" s="40"/>
      <c r="N35" s="37">
        <f>76+62+69</f>
        <v>207</v>
      </c>
      <c r="P35" s="43">
        <f>L35+N35</f>
        <v>207</v>
      </c>
      <c r="Q35" s="51"/>
      <c r="R35" s="40"/>
      <c r="AB35" s="43"/>
    </row>
    <row r="36" spans="1:28" s="37" customFormat="1" ht="12.75">
      <c r="A36" s="36">
        <v>8</v>
      </c>
      <c r="B36" s="47" t="s">
        <v>78</v>
      </c>
      <c r="C36" s="47" t="s">
        <v>187</v>
      </c>
      <c r="D36" s="46">
        <v>1962</v>
      </c>
      <c r="E36" s="46">
        <v>66739579</v>
      </c>
      <c r="F36" s="62">
        <v>231</v>
      </c>
      <c r="G36" s="62">
        <v>0</v>
      </c>
      <c r="H36" s="50">
        <f>F36+G36</f>
        <v>231</v>
      </c>
      <c r="I36" s="39"/>
      <c r="J36" s="39"/>
      <c r="K36" s="40"/>
      <c r="L36" s="37">
        <f>72+77+84</f>
        <v>233</v>
      </c>
      <c r="M36" s="37">
        <v>1</v>
      </c>
      <c r="P36" s="43">
        <f>L36+N36</f>
        <v>233</v>
      </c>
      <c r="Q36" s="51"/>
      <c r="R36" s="40"/>
      <c r="AB36" s="43"/>
    </row>
    <row r="37" spans="1:28" s="37" customFormat="1" ht="12.75">
      <c r="A37" s="36">
        <v>8</v>
      </c>
      <c r="B37" s="47" t="s">
        <v>78</v>
      </c>
      <c r="C37" s="47" t="s">
        <v>191</v>
      </c>
      <c r="D37" s="46">
        <v>1947</v>
      </c>
      <c r="E37" s="46">
        <v>66736404</v>
      </c>
      <c r="F37" s="62">
        <v>169</v>
      </c>
      <c r="G37" s="62">
        <v>193</v>
      </c>
      <c r="H37" s="50">
        <f>F37+G37</f>
        <v>362</v>
      </c>
      <c r="I37" s="39"/>
      <c r="J37" s="39"/>
      <c r="K37" s="40"/>
      <c r="L37" s="37">
        <f>68+67+70</f>
        <v>205</v>
      </c>
      <c r="M37" s="37">
        <v>2</v>
      </c>
      <c r="P37" s="43">
        <f>L37+N37</f>
        <v>205</v>
      </c>
      <c r="Q37" s="51"/>
      <c r="R37" s="40"/>
      <c r="AB37" s="43"/>
    </row>
    <row r="38" spans="1:28" s="37" customFormat="1" ht="12.75">
      <c r="A38" s="36">
        <v>8</v>
      </c>
      <c r="B38" s="37" t="s">
        <v>78</v>
      </c>
      <c r="C38" s="37" t="s">
        <v>194</v>
      </c>
      <c r="D38" s="36">
        <v>1955</v>
      </c>
      <c r="E38" s="36">
        <v>66742524</v>
      </c>
      <c r="F38" s="36"/>
      <c r="G38" s="36"/>
      <c r="H38" s="50"/>
      <c r="I38" s="39"/>
      <c r="J38" s="39"/>
      <c r="K38" s="40"/>
      <c r="L38" s="37">
        <f>63+87+82</f>
        <v>232</v>
      </c>
      <c r="M38" s="37">
        <v>2</v>
      </c>
      <c r="P38" s="43">
        <f>L38+N38</f>
        <v>232</v>
      </c>
      <c r="Q38" s="51"/>
      <c r="R38" s="40"/>
      <c r="AB38" s="43"/>
    </row>
    <row r="39" spans="1:28" s="37" customFormat="1" ht="12.75">
      <c r="A39" s="36">
        <v>8</v>
      </c>
      <c r="B39" s="47" t="s">
        <v>78</v>
      </c>
      <c r="C39" s="47" t="s">
        <v>213</v>
      </c>
      <c r="D39" s="46">
        <v>1989</v>
      </c>
      <c r="E39" s="46">
        <v>66742550</v>
      </c>
      <c r="F39" s="62">
        <v>272</v>
      </c>
      <c r="G39" s="62">
        <v>274</v>
      </c>
      <c r="H39" s="50">
        <f>F39+G39</f>
        <v>546</v>
      </c>
      <c r="I39" s="39"/>
      <c r="J39" s="39"/>
      <c r="K39" s="40"/>
      <c r="L39" s="40"/>
      <c r="P39" s="43">
        <f>L39+N39</f>
        <v>0</v>
      </c>
      <c r="Q39" s="51"/>
      <c r="R39" s="40"/>
      <c r="AB39" s="43"/>
    </row>
    <row r="40" spans="1:28" s="37" customFormat="1" ht="12.75">
      <c r="A40" s="36">
        <v>8</v>
      </c>
      <c r="B40" s="47" t="s">
        <v>78</v>
      </c>
      <c r="C40" s="47" t="s">
        <v>214</v>
      </c>
      <c r="D40" s="46">
        <v>1945</v>
      </c>
      <c r="E40" s="46">
        <v>50207063</v>
      </c>
      <c r="F40" s="62">
        <v>185</v>
      </c>
      <c r="G40" s="62">
        <v>202</v>
      </c>
      <c r="H40" s="50">
        <f>F40+G40</f>
        <v>387</v>
      </c>
      <c r="I40" s="39"/>
      <c r="J40" s="39"/>
      <c r="K40" s="40"/>
      <c r="L40" s="37">
        <f>68+66+68</f>
        <v>202</v>
      </c>
      <c r="P40" s="43">
        <f>L40+N40</f>
        <v>202</v>
      </c>
      <c r="Q40" s="51"/>
      <c r="R40" s="40"/>
      <c r="AB40" s="43"/>
    </row>
    <row r="41" spans="1:28" s="37" customFormat="1" ht="12.75">
      <c r="A41" s="36">
        <v>8</v>
      </c>
      <c r="B41" s="47" t="s">
        <v>78</v>
      </c>
      <c r="C41" s="47" t="s">
        <v>188</v>
      </c>
      <c r="D41" s="46">
        <v>1949</v>
      </c>
      <c r="E41" s="46">
        <v>66734759</v>
      </c>
      <c r="F41" s="62">
        <v>247</v>
      </c>
      <c r="G41" s="62">
        <v>223</v>
      </c>
      <c r="H41" s="50">
        <f>F41+G41</f>
        <v>470</v>
      </c>
      <c r="I41" s="39"/>
      <c r="J41" s="39"/>
      <c r="K41" s="40"/>
      <c r="L41" s="37">
        <f>79+79+82</f>
        <v>240</v>
      </c>
      <c r="M41" s="37">
        <v>1</v>
      </c>
      <c r="P41" s="43">
        <f>L41+N41</f>
        <v>240</v>
      </c>
      <c r="Q41" s="51"/>
      <c r="R41" s="40"/>
      <c r="AB41" s="43"/>
    </row>
    <row r="42" spans="1:28" s="37" customFormat="1" ht="12.75">
      <c r="A42" s="36">
        <v>8</v>
      </c>
      <c r="B42" s="47" t="s">
        <v>78</v>
      </c>
      <c r="C42" s="47" t="s">
        <v>189</v>
      </c>
      <c r="D42" s="46">
        <v>1958</v>
      </c>
      <c r="E42" s="46">
        <v>66740641</v>
      </c>
      <c r="F42" s="62">
        <v>239</v>
      </c>
      <c r="G42" s="62">
        <v>0</v>
      </c>
      <c r="H42" s="50">
        <f>F42+G42</f>
        <v>239</v>
      </c>
      <c r="I42" s="39"/>
      <c r="J42" s="39"/>
      <c r="K42" s="40"/>
      <c r="L42" s="37">
        <f>83+87+85</f>
        <v>255</v>
      </c>
      <c r="M42" s="37">
        <v>1</v>
      </c>
      <c r="P42" s="43">
        <f>L42+N42</f>
        <v>255</v>
      </c>
      <c r="Q42" s="51"/>
      <c r="R42" s="40"/>
      <c r="AB42" s="43"/>
    </row>
    <row r="43" spans="1:28" s="37" customFormat="1" ht="12.75">
      <c r="A43" s="36">
        <v>8</v>
      </c>
      <c r="B43" s="61" t="s">
        <v>78</v>
      </c>
      <c r="C43" s="47" t="s">
        <v>215</v>
      </c>
      <c r="D43" s="46">
        <v>1983</v>
      </c>
      <c r="E43" s="46">
        <v>66742302</v>
      </c>
      <c r="F43" s="62">
        <v>259</v>
      </c>
      <c r="G43" s="62">
        <v>246</v>
      </c>
      <c r="H43" s="50">
        <f>F43+G43</f>
        <v>505</v>
      </c>
      <c r="I43" s="39"/>
      <c r="J43" s="39"/>
      <c r="K43" s="40"/>
      <c r="L43" s="40"/>
      <c r="P43" s="43">
        <f>L43+N43</f>
        <v>0</v>
      </c>
      <c r="Q43" s="51"/>
      <c r="R43" s="40"/>
      <c r="AB43" s="43"/>
    </row>
    <row r="44" spans="1:28" s="37" customFormat="1" ht="12.75">
      <c r="A44" s="36">
        <v>8</v>
      </c>
      <c r="B44" s="61" t="s">
        <v>78</v>
      </c>
      <c r="C44" s="47" t="s">
        <v>216</v>
      </c>
      <c r="D44" s="46">
        <v>1989</v>
      </c>
      <c r="E44" s="46">
        <v>66742303</v>
      </c>
      <c r="F44" s="62">
        <v>199</v>
      </c>
      <c r="G44" s="62">
        <v>193</v>
      </c>
      <c r="H44" s="50">
        <f>F44+G44</f>
        <v>392</v>
      </c>
      <c r="I44" s="39"/>
      <c r="J44" s="39"/>
      <c r="K44" s="40"/>
      <c r="L44" s="40"/>
      <c r="P44" s="43">
        <f>L44+N44</f>
        <v>0</v>
      </c>
      <c r="Q44" s="51"/>
      <c r="R44" s="40"/>
      <c r="AB44" s="43"/>
    </row>
    <row r="45" spans="1:28" s="37" customFormat="1" ht="12.75">
      <c r="A45" s="36">
        <v>8</v>
      </c>
      <c r="B45" s="37" t="s">
        <v>78</v>
      </c>
      <c r="C45" s="37" t="s">
        <v>193</v>
      </c>
      <c r="D45" s="36">
        <v>1969</v>
      </c>
      <c r="E45" s="36">
        <v>66742749</v>
      </c>
      <c r="F45" s="36"/>
      <c r="G45" s="36"/>
      <c r="H45" s="50"/>
      <c r="I45" s="39"/>
      <c r="J45" s="39"/>
      <c r="K45" s="40"/>
      <c r="L45" s="37">
        <f>67+73+63</f>
        <v>203</v>
      </c>
      <c r="M45" s="37">
        <v>2</v>
      </c>
      <c r="P45" s="43">
        <f>L45+N45</f>
        <v>203</v>
      </c>
      <c r="Q45" s="51"/>
      <c r="R45" s="40"/>
      <c r="AB45" s="43"/>
    </row>
    <row r="46" spans="1:28" s="37" customFormat="1" ht="12.75">
      <c r="A46" s="36">
        <v>8</v>
      </c>
      <c r="B46" s="61" t="s">
        <v>182</v>
      </c>
      <c r="C46" s="61" t="s">
        <v>185</v>
      </c>
      <c r="D46" s="63">
        <v>1964</v>
      </c>
      <c r="E46" s="63">
        <v>66739576</v>
      </c>
      <c r="F46" s="62">
        <v>244</v>
      </c>
      <c r="G46" s="62">
        <v>250</v>
      </c>
      <c r="H46" s="50">
        <f>F46+G46</f>
        <v>494</v>
      </c>
      <c r="I46" s="39"/>
      <c r="J46" s="39"/>
      <c r="K46" s="40"/>
      <c r="L46" s="40"/>
      <c r="M46" s="37">
        <v>1</v>
      </c>
      <c r="P46" s="43">
        <f>L46+N46</f>
        <v>0</v>
      </c>
      <c r="Q46" s="51"/>
      <c r="R46" s="40"/>
      <c r="AB46" s="43"/>
    </row>
    <row r="47" spans="1:28" s="37" customFormat="1" ht="12.75">
      <c r="A47" s="36">
        <v>8</v>
      </c>
      <c r="B47" s="37" t="s">
        <v>99</v>
      </c>
      <c r="C47" s="37" t="s">
        <v>217</v>
      </c>
      <c r="D47" s="36" t="s">
        <v>218</v>
      </c>
      <c r="E47" s="36">
        <v>66742359</v>
      </c>
      <c r="F47" s="36"/>
      <c r="G47" s="36"/>
      <c r="H47" s="50">
        <f>F47+G47</f>
        <v>0</v>
      </c>
      <c r="I47" s="39"/>
      <c r="J47" s="39"/>
      <c r="K47" s="40"/>
      <c r="L47" s="37">
        <f>78+63+76</f>
        <v>217</v>
      </c>
      <c r="P47" s="43">
        <f>L47+N47</f>
        <v>217</v>
      </c>
      <c r="Q47" s="51"/>
      <c r="R47" s="40"/>
      <c r="AB47" s="43"/>
    </row>
    <row r="48" spans="1:28" s="37" customFormat="1" ht="12.75">
      <c r="A48" s="36">
        <v>8</v>
      </c>
      <c r="B48" s="37" t="s">
        <v>99</v>
      </c>
      <c r="C48" s="37" t="s">
        <v>195</v>
      </c>
      <c r="D48" s="36">
        <v>1971</v>
      </c>
      <c r="E48" s="36">
        <v>66734040</v>
      </c>
      <c r="F48" s="36"/>
      <c r="G48" s="36"/>
      <c r="H48" s="50"/>
      <c r="I48" s="39"/>
      <c r="J48" s="39"/>
      <c r="K48" s="40"/>
      <c r="L48" s="37">
        <f>76+75+68</f>
        <v>219</v>
      </c>
      <c r="M48" s="37">
        <v>1</v>
      </c>
      <c r="P48" s="43">
        <f>L48+N48</f>
        <v>219</v>
      </c>
      <c r="Q48" s="51"/>
      <c r="R48" s="40"/>
      <c r="AB48" s="43"/>
    </row>
    <row r="49" spans="1:28" s="37" customFormat="1" ht="12.75">
      <c r="A49" s="36">
        <v>8</v>
      </c>
      <c r="B49" s="37" t="s">
        <v>99</v>
      </c>
      <c r="C49" s="37" t="s">
        <v>197</v>
      </c>
      <c r="D49" s="36">
        <v>1965</v>
      </c>
      <c r="E49" s="36">
        <v>66742425</v>
      </c>
      <c r="F49" s="36"/>
      <c r="G49" s="36"/>
      <c r="H49" s="50">
        <f>F49+G49</f>
        <v>0</v>
      </c>
      <c r="I49" s="39"/>
      <c r="J49" s="39"/>
      <c r="K49" s="40"/>
      <c r="L49" s="37">
        <f>57+62+74</f>
        <v>193</v>
      </c>
      <c r="M49" s="37">
        <v>1</v>
      </c>
      <c r="P49" s="43">
        <f>L49+N49</f>
        <v>193</v>
      </c>
      <c r="Q49" s="51"/>
      <c r="R49" s="40"/>
      <c r="AB49" s="43"/>
    </row>
    <row r="50" spans="1:28" s="37" customFormat="1" ht="12.75">
      <c r="A50" s="36">
        <v>8</v>
      </c>
      <c r="B50" s="37" t="s">
        <v>99</v>
      </c>
      <c r="C50" s="37" t="s">
        <v>196</v>
      </c>
      <c r="D50" s="36">
        <v>1954</v>
      </c>
      <c r="E50" s="36" t="s">
        <v>219</v>
      </c>
      <c r="F50" s="36"/>
      <c r="G50" s="36"/>
      <c r="H50" s="50"/>
      <c r="I50" s="39"/>
      <c r="J50" s="39"/>
      <c r="K50" s="40"/>
      <c r="L50" s="37">
        <f>74+71+71</f>
        <v>216</v>
      </c>
      <c r="M50" s="37">
        <v>1</v>
      </c>
      <c r="P50" s="43">
        <f>L50+N50</f>
        <v>216</v>
      </c>
      <c r="Q50" s="51"/>
      <c r="R50" s="40"/>
      <c r="AB50" s="43"/>
    </row>
    <row r="51" spans="1:28" s="37" customFormat="1" ht="12.75">
      <c r="A51" s="36">
        <v>8</v>
      </c>
      <c r="B51" s="37" t="s">
        <v>148</v>
      </c>
      <c r="C51" s="37" t="s">
        <v>201</v>
      </c>
      <c r="D51" s="36">
        <v>1975</v>
      </c>
      <c r="E51" s="36" t="s">
        <v>220</v>
      </c>
      <c r="F51" s="36"/>
      <c r="G51" s="36"/>
      <c r="H51" s="50">
        <f>F51+G51</f>
        <v>0</v>
      </c>
      <c r="I51" s="39"/>
      <c r="J51" s="39"/>
      <c r="K51" s="40"/>
      <c r="L51" s="37">
        <f>83+65+78</f>
        <v>226</v>
      </c>
      <c r="M51" s="37">
        <v>2</v>
      </c>
      <c r="P51" s="43">
        <f>L51+N51</f>
        <v>226</v>
      </c>
      <c r="Q51" s="51"/>
      <c r="R51" s="40"/>
      <c r="AB51" s="43"/>
    </row>
    <row r="52" spans="1:28" s="37" customFormat="1" ht="12.75">
      <c r="A52" s="36">
        <v>8</v>
      </c>
      <c r="B52" s="37" t="s">
        <v>148</v>
      </c>
      <c r="C52" s="37" t="s">
        <v>199</v>
      </c>
      <c r="D52" s="36">
        <v>1971</v>
      </c>
      <c r="E52" s="36">
        <v>50207141</v>
      </c>
      <c r="F52" s="36"/>
      <c r="G52" s="36"/>
      <c r="H52" s="50">
        <f>F52+G52</f>
        <v>0</v>
      </c>
      <c r="I52" s="39"/>
      <c r="J52" s="39"/>
      <c r="K52" s="40"/>
      <c r="L52" s="37">
        <f>77+73+67</f>
        <v>217</v>
      </c>
      <c r="M52" s="37">
        <v>2</v>
      </c>
      <c r="P52" s="43">
        <f>L52+N52</f>
        <v>217</v>
      </c>
      <c r="Q52" s="51"/>
      <c r="R52" s="40"/>
      <c r="AB52" s="43"/>
    </row>
    <row r="53" spans="1:28" s="37" customFormat="1" ht="12.75">
      <c r="A53" s="36">
        <v>8</v>
      </c>
      <c r="B53" s="37" t="s">
        <v>148</v>
      </c>
      <c r="C53" s="37" t="s">
        <v>167</v>
      </c>
      <c r="D53" s="36">
        <v>1975</v>
      </c>
      <c r="E53" s="36" t="s">
        <v>221</v>
      </c>
      <c r="F53" s="36"/>
      <c r="G53" s="36"/>
      <c r="H53" s="50">
        <f>F53+G53</f>
        <v>0</v>
      </c>
      <c r="I53" s="39"/>
      <c r="J53" s="39"/>
      <c r="K53" s="40"/>
      <c r="L53" s="37">
        <f>86+80+84</f>
        <v>250</v>
      </c>
      <c r="M53" s="37">
        <v>1</v>
      </c>
      <c r="P53" s="43">
        <f>L53+N53</f>
        <v>250</v>
      </c>
      <c r="Q53" s="51"/>
      <c r="R53" s="40"/>
      <c r="AB53" s="43"/>
    </row>
    <row r="54" spans="1:28" s="37" customFormat="1" ht="12.75">
      <c r="A54" s="36">
        <v>8</v>
      </c>
      <c r="B54" s="61" t="s">
        <v>84</v>
      </c>
      <c r="C54" s="47" t="s">
        <v>222</v>
      </c>
      <c r="D54" s="46">
        <v>1948</v>
      </c>
      <c r="E54" s="46">
        <v>20428</v>
      </c>
      <c r="F54" s="62">
        <v>231</v>
      </c>
      <c r="G54" s="62">
        <v>225</v>
      </c>
      <c r="H54" s="50">
        <f>F54+G54</f>
        <v>456</v>
      </c>
      <c r="I54" s="39"/>
      <c r="J54" s="39"/>
      <c r="K54" s="40"/>
      <c r="L54" s="40"/>
      <c r="P54" s="43">
        <f>L54+N54</f>
        <v>0</v>
      </c>
      <c r="Q54" s="51"/>
      <c r="R54" s="40"/>
      <c r="AB54" s="43"/>
    </row>
    <row r="55" spans="1:28" s="37" customFormat="1" ht="12.75">
      <c r="A55" s="36">
        <v>8</v>
      </c>
      <c r="B55" s="37" t="s">
        <v>71</v>
      </c>
      <c r="C55" s="37" t="s">
        <v>223</v>
      </c>
      <c r="D55" s="36">
        <v>1973</v>
      </c>
      <c r="E55" s="36">
        <v>6674267</v>
      </c>
      <c r="F55" s="36"/>
      <c r="G55" s="36"/>
      <c r="H55" s="50">
        <f>F55+G55</f>
        <v>0</v>
      </c>
      <c r="I55" s="39"/>
      <c r="J55" s="39"/>
      <c r="K55" s="40"/>
      <c r="L55" s="37">
        <f>78+75+79</f>
        <v>232</v>
      </c>
      <c r="P55" s="43">
        <f>L55+N55</f>
        <v>232</v>
      </c>
      <c r="Q55" s="51"/>
      <c r="R55" s="40"/>
      <c r="AB55" s="43"/>
    </row>
    <row r="56" spans="1:28" s="37" customFormat="1" ht="12.75">
      <c r="A56" s="36">
        <v>8</v>
      </c>
      <c r="B56" s="64" t="s">
        <v>75</v>
      </c>
      <c r="C56" s="44" t="s">
        <v>152</v>
      </c>
      <c r="D56" s="45">
        <v>1977</v>
      </c>
      <c r="E56" s="45">
        <v>66742322</v>
      </c>
      <c r="F56" s="62">
        <v>270</v>
      </c>
      <c r="G56" s="62">
        <v>264</v>
      </c>
      <c r="H56" s="50">
        <f>F56+G56</f>
        <v>534</v>
      </c>
      <c r="I56" s="39"/>
      <c r="J56" s="39"/>
      <c r="K56" s="40"/>
      <c r="L56" s="40"/>
      <c r="P56" s="43">
        <f>L56+N56</f>
        <v>0</v>
      </c>
      <c r="Q56" s="51"/>
      <c r="R56" s="40"/>
      <c r="AB56" s="43"/>
    </row>
    <row r="57" spans="1:28" s="37" customFormat="1" ht="12.75">
      <c r="A57" s="36">
        <v>8</v>
      </c>
      <c r="B57" s="61" t="s">
        <v>75</v>
      </c>
      <c r="C57" s="44" t="s">
        <v>224</v>
      </c>
      <c r="D57" s="45">
        <v>1971</v>
      </c>
      <c r="E57" s="45" t="s">
        <v>225</v>
      </c>
      <c r="F57" s="62">
        <v>248</v>
      </c>
      <c r="G57" s="62">
        <v>238</v>
      </c>
      <c r="H57" s="50">
        <f>F57+G57</f>
        <v>486</v>
      </c>
      <c r="I57" s="39"/>
      <c r="J57" s="39"/>
      <c r="K57" s="40"/>
      <c r="L57" s="37">
        <f>78+89+82</f>
        <v>249</v>
      </c>
      <c r="P57" s="43">
        <f>L57+N57</f>
        <v>249</v>
      </c>
      <c r="Q57" s="51"/>
      <c r="R57" s="40"/>
      <c r="AB57" s="43"/>
    </row>
    <row r="58" spans="1:28" s="37" customFormat="1" ht="12.75">
      <c r="A58" s="36">
        <v>10</v>
      </c>
      <c r="B58" s="37" t="s">
        <v>63</v>
      </c>
      <c r="C58" s="37" t="s">
        <v>226</v>
      </c>
      <c r="D58" s="36">
        <v>1952</v>
      </c>
      <c r="E58" s="36">
        <v>59101181</v>
      </c>
      <c r="F58" s="36"/>
      <c r="G58" s="36"/>
      <c r="H58" s="50">
        <f>F58+G58</f>
        <v>0</v>
      </c>
      <c r="I58" s="39"/>
      <c r="J58" s="39"/>
      <c r="K58" s="40"/>
      <c r="L58" s="37">
        <v>237</v>
      </c>
      <c r="M58" s="37">
        <v>1</v>
      </c>
      <c r="P58" s="43">
        <f>L58+N58</f>
        <v>237</v>
      </c>
      <c r="Q58" s="51"/>
      <c r="R58" s="40"/>
      <c r="AB58" s="43"/>
    </row>
    <row r="59" spans="1:28" s="37" customFormat="1" ht="12.75">
      <c r="A59" s="36">
        <v>10</v>
      </c>
      <c r="B59" s="37" t="s">
        <v>63</v>
      </c>
      <c r="C59" s="37" t="s">
        <v>227</v>
      </c>
      <c r="D59" s="36">
        <v>1966</v>
      </c>
      <c r="E59" s="36">
        <v>40219273</v>
      </c>
      <c r="F59" s="36"/>
      <c r="G59" s="36"/>
      <c r="H59" s="50">
        <f>F59+G59</f>
        <v>0</v>
      </c>
      <c r="I59" s="39"/>
      <c r="J59" s="39"/>
      <c r="K59" s="40"/>
      <c r="L59" s="37">
        <v>235</v>
      </c>
      <c r="M59" s="37">
        <v>1</v>
      </c>
      <c r="P59" s="43">
        <f>L59+N59</f>
        <v>235</v>
      </c>
      <c r="Q59" s="51"/>
      <c r="R59" s="40"/>
      <c r="AB59" s="43"/>
    </row>
    <row r="60" spans="1:28" s="37" customFormat="1" ht="12.75">
      <c r="A60" s="36">
        <v>10</v>
      </c>
      <c r="B60" s="37" t="s">
        <v>63</v>
      </c>
      <c r="C60" s="37" t="s">
        <v>228</v>
      </c>
      <c r="D60" s="36">
        <v>1966</v>
      </c>
      <c r="E60" s="36">
        <v>96665918</v>
      </c>
      <c r="F60" s="36"/>
      <c r="G60" s="36"/>
      <c r="H60" s="50">
        <f>F60+G60</f>
        <v>0</v>
      </c>
      <c r="I60" s="39"/>
      <c r="J60" s="39"/>
      <c r="K60" s="40"/>
      <c r="L60" s="37">
        <v>242</v>
      </c>
      <c r="M60" s="37">
        <v>1</v>
      </c>
      <c r="P60" s="43">
        <f>L60+N60</f>
        <v>242</v>
      </c>
      <c r="Q60" s="51"/>
      <c r="R60" s="40"/>
      <c r="AB60" s="43"/>
    </row>
    <row r="61" spans="1:28" s="37" customFormat="1" ht="12.75">
      <c r="A61" s="36"/>
      <c r="D61" s="36"/>
      <c r="E61" s="36"/>
      <c r="F61" s="36"/>
      <c r="G61" s="36"/>
      <c r="H61" s="50">
        <f>F61+G61</f>
        <v>0</v>
      </c>
      <c r="I61" s="39"/>
      <c r="J61" s="39"/>
      <c r="K61" s="40"/>
      <c r="P61" s="43">
        <f>L61+N61</f>
        <v>0</v>
      </c>
      <c r="Q61" s="51"/>
      <c r="R61" s="40"/>
      <c r="AB61" s="43"/>
    </row>
    <row r="62" spans="1:28" s="37" customFormat="1" ht="12.75">
      <c r="A62" s="36"/>
      <c r="D62" s="36"/>
      <c r="E62" s="36"/>
      <c r="F62" s="36"/>
      <c r="G62" s="36"/>
      <c r="H62" s="50">
        <f>F62+G62</f>
        <v>0</v>
      </c>
      <c r="I62" s="39"/>
      <c r="J62" s="39"/>
      <c r="K62" s="40"/>
      <c r="P62" s="43">
        <f>L62+N62</f>
        <v>0</v>
      </c>
      <c r="Q62" s="51"/>
      <c r="R62" s="40"/>
      <c r="AB62" s="43"/>
    </row>
    <row r="63" spans="1:28" s="37" customFormat="1" ht="12.75">
      <c r="A63" s="36"/>
      <c r="D63" s="36"/>
      <c r="E63" s="36"/>
      <c r="F63" s="36"/>
      <c r="G63" s="36"/>
      <c r="H63" s="50">
        <f>F63+G63</f>
        <v>0</v>
      </c>
      <c r="I63" s="39"/>
      <c r="J63" s="39"/>
      <c r="K63" s="40"/>
      <c r="P63" s="43">
        <f>L63+N63</f>
        <v>0</v>
      </c>
      <c r="Q63" s="51"/>
      <c r="R63" s="40"/>
      <c r="AB63" s="43"/>
    </row>
    <row r="64" spans="1:28" s="37" customFormat="1" ht="12.75">
      <c r="A64" s="36"/>
      <c r="D64" s="36"/>
      <c r="E64" s="36"/>
      <c r="F64" s="36"/>
      <c r="G64" s="36"/>
      <c r="H64" s="50">
        <f>F64+G64</f>
        <v>0</v>
      </c>
      <c r="I64" s="39"/>
      <c r="J64" s="39"/>
      <c r="K64" s="40"/>
      <c r="P64" s="43">
        <f>L64+N64</f>
        <v>0</v>
      </c>
      <c r="Q64" s="51"/>
      <c r="R64" s="40"/>
      <c r="AB64" s="43"/>
    </row>
    <row r="65" spans="1:28" s="37" customFormat="1" ht="12.75">
      <c r="A65" s="36"/>
      <c r="D65" s="36"/>
      <c r="E65" s="36"/>
      <c r="F65" s="36"/>
      <c r="G65" s="36"/>
      <c r="H65" s="50">
        <f>F65+G65</f>
        <v>0</v>
      </c>
      <c r="I65" s="39"/>
      <c r="J65" s="39"/>
      <c r="K65" s="40"/>
      <c r="P65" s="43">
        <f>L65+N65</f>
        <v>0</v>
      </c>
      <c r="Q65" s="51"/>
      <c r="R65" s="40"/>
      <c r="AB65" s="43"/>
    </row>
    <row r="66" spans="1:28" s="37" customFormat="1" ht="12.75">
      <c r="A66" s="36"/>
      <c r="D66" s="36"/>
      <c r="E66" s="36"/>
      <c r="F66" s="36"/>
      <c r="G66" s="36"/>
      <c r="H66" s="50">
        <f>F66+G66</f>
        <v>0</v>
      </c>
      <c r="I66" s="39"/>
      <c r="J66" s="39"/>
      <c r="K66" s="40"/>
      <c r="P66" s="43">
        <f>L66+N66</f>
        <v>0</v>
      </c>
      <c r="Q66" s="51"/>
      <c r="R66" s="40"/>
      <c r="AB66" s="43"/>
    </row>
    <row r="67" spans="1:28" s="37" customFormat="1" ht="12.75">
      <c r="A67" s="36"/>
      <c r="D67" s="36"/>
      <c r="E67" s="36"/>
      <c r="F67" s="36"/>
      <c r="G67" s="36"/>
      <c r="H67" s="50">
        <f>F67+G67</f>
        <v>0</v>
      </c>
      <c r="I67" s="39"/>
      <c r="J67" s="39"/>
      <c r="K67" s="40"/>
      <c r="P67" s="43">
        <f>L67+N67</f>
        <v>0</v>
      </c>
      <c r="Q67" s="51"/>
      <c r="R67" s="40"/>
      <c r="AB67" s="43"/>
    </row>
    <row r="68" spans="1:28" s="37" customFormat="1" ht="12.75">
      <c r="A68" s="36"/>
      <c r="D68" s="36"/>
      <c r="E68" s="36"/>
      <c r="F68" s="36"/>
      <c r="G68" s="36"/>
      <c r="H68" s="50">
        <f>F68+G68</f>
        <v>0</v>
      </c>
      <c r="I68" s="39"/>
      <c r="J68" s="39"/>
      <c r="K68" s="40"/>
      <c r="P68" s="43">
        <f>L68+N68</f>
        <v>0</v>
      </c>
      <c r="Q68" s="51"/>
      <c r="R68" s="40"/>
      <c r="AB68" s="43"/>
    </row>
    <row r="69" spans="1:28" s="37" customFormat="1" ht="12.75">
      <c r="A69" s="36"/>
      <c r="D69" s="36"/>
      <c r="E69" s="36"/>
      <c r="F69" s="36"/>
      <c r="G69" s="36"/>
      <c r="H69" s="50">
        <f>F69+G69</f>
        <v>0</v>
      </c>
      <c r="I69" s="39"/>
      <c r="J69" s="39"/>
      <c r="K69" s="40"/>
      <c r="P69" s="43">
        <f>L69+N69</f>
        <v>0</v>
      </c>
      <c r="Q69" s="51"/>
      <c r="R69" s="40"/>
      <c r="AB69" s="43"/>
    </row>
    <row r="70" spans="1:28" s="37" customFormat="1" ht="12.75">
      <c r="A70" s="36"/>
      <c r="D70" s="36"/>
      <c r="E70" s="36"/>
      <c r="F70" s="36"/>
      <c r="G70" s="36"/>
      <c r="H70" s="50">
        <f>F70+G70</f>
        <v>0</v>
      </c>
      <c r="I70" s="39"/>
      <c r="J70" s="39"/>
      <c r="K70" s="40"/>
      <c r="P70" s="43">
        <f>L70+N70</f>
        <v>0</v>
      </c>
      <c r="Q70" s="51"/>
      <c r="R70" s="40"/>
      <c r="AB70" s="43"/>
    </row>
    <row r="71" spans="1:10" s="37" customFormat="1" ht="12.75">
      <c r="A71" s="36"/>
      <c r="D71" s="36"/>
      <c r="E71" s="36"/>
      <c r="F71" s="36"/>
      <c r="G71" s="36"/>
      <c r="H71" s="36"/>
      <c r="I71" s="39"/>
      <c r="J71" s="39"/>
    </row>
    <row r="72" spans="1:10" s="37" customFormat="1" ht="12.75">
      <c r="A72" s="36"/>
      <c r="D72" s="36"/>
      <c r="E72" s="36"/>
      <c r="F72" s="36"/>
      <c r="G72" s="36"/>
      <c r="H72" s="36"/>
      <c r="I72" s="39"/>
      <c r="J72" s="39"/>
    </row>
    <row r="73" spans="1:10" s="37" customFormat="1" ht="12.75">
      <c r="A73" s="36"/>
      <c r="D73" s="36"/>
      <c r="E73" s="36"/>
      <c r="F73" s="36"/>
      <c r="G73" s="36"/>
      <c r="H73" s="36"/>
      <c r="I73" s="39"/>
      <c r="J73" s="39"/>
    </row>
    <row r="74" spans="1:10" s="37" customFormat="1" ht="12.75">
      <c r="A74" s="36"/>
      <c r="D74" s="36"/>
      <c r="E74" s="36"/>
      <c r="F74" s="36"/>
      <c r="G74" s="36"/>
      <c r="H74" s="36"/>
      <c r="I74" s="39"/>
      <c r="J74" s="39"/>
    </row>
    <row r="75" spans="1:10" s="37" customFormat="1" ht="12.75">
      <c r="A75" s="36"/>
      <c r="D75" s="36"/>
      <c r="E75" s="36"/>
      <c r="F75" s="36"/>
      <c r="G75" s="36"/>
      <c r="H75" s="36"/>
      <c r="I75" s="39"/>
      <c r="J75" s="39"/>
    </row>
    <row r="76" spans="1:10" s="37" customFormat="1" ht="12.75">
      <c r="A76" s="36"/>
      <c r="D76" s="36"/>
      <c r="E76" s="36"/>
      <c r="F76" s="36"/>
      <c r="G76" s="36"/>
      <c r="H76" s="36"/>
      <c r="I76" s="39"/>
      <c r="J76" s="39"/>
    </row>
    <row r="77" spans="1:10" s="37" customFormat="1" ht="12.75">
      <c r="A77" s="36"/>
      <c r="D77" s="36"/>
      <c r="E77" s="36"/>
      <c r="F77" s="36"/>
      <c r="G77" s="36"/>
      <c r="H77" s="36"/>
      <c r="I77" s="39"/>
      <c r="J77" s="39"/>
    </row>
    <row r="78" spans="1:10" s="37" customFormat="1" ht="12.75">
      <c r="A78" s="36"/>
      <c r="D78" s="36"/>
      <c r="E78" s="36"/>
      <c r="F78" s="36"/>
      <c r="G78" s="36"/>
      <c r="H78" s="36"/>
      <c r="I78" s="39"/>
      <c r="J78" s="39"/>
    </row>
    <row r="79" spans="1:10" s="37" customFormat="1" ht="12.75">
      <c r="A79" s="36"/>
      <c r="D79" s="36"/>
      <c r="E79" s="36"/>
      <c r="F79" s="36"/>
      <c r="G79" s="36"/>
      <c r="H79" s="36"/>
      <c r="I79" s="39"/>
      <c r="J79" s="39"/>
    </row>
    <row r="80" spans="1:10" s="37" customFormat="1" ht="12.75">
      <c r="A80" s="36"/>
      <c r="D80" s="36"/>
      <c r="E80" s="36"/>
      <c r="F80" s="36"/>
      <c r="G80" s="36"/>
      <c r="H80" s="36"/>
      <c r="I80" s="39"/>
      <c r="J80" s="39"/>
    </row>
    <row r="81" spans="1:10" s="37" customFormat="1" ht="12.75">
      <c r="A81" s="36"/>
      <c r="D81" s="36"/>
      <c r="E81" s="36"/>
      <c r="F81" s="36"/>
      <c r="G81" s="36"/>
      <c r="H81" s="36"/>
      <c r="I81" s="39"/>
      <c r="J81" s="39"/>
    </row>
    <row r="82" spans="1:10" s="37" customFormat="1" ht="12.75">
      <c r="A82" s="36"/>
      <c r="D82" s="36"/>
      <c r="E82" s="36"/>
      <c r="F82" s="36"/>
      <c r="G82" s="36"/>
      <c r="H82" s="36"/>
      <c r="I82" s="39"/>
      <c r="J82" s="39"/>
    </row>
    <row r="83" spans="1:10" s="37" customFormat="1" ht="12.75">
      <c r="A83" s="36"/>
      <c r="D83" s="36"/>
      <c r="E83" s="36"/>
      <c r="F83" s="36"/>
      <c r="G83" s="36"/>
      <c r="H83" s="36"/>
      <c r="I83" s="39"/>
      <c r="J83" s="39"/>
    </row>
    <row r="84" spans="1:10" s="37" customFormat="1" ht="12.75">
      <c r="A84" s="36"/>
      <c r="D84" s="36"/>
      <c r="E84" s="36"/>
      <c r="F84" s="36"/>
      <c r="G84" s="36"/>
      <c r="H84" s="36"/>
      <c r="I84" s="39"/>
      <c r="J84" s="39"/>
    </row>
    <row r="85" spans="1:10" s="37" customFormat="1" ht="12.75">
      <c r="A85" s="36"/>
      <c r="D85" s="36"/>
      <c r="E85" s="36"/>
      <c r="F85" s="36"/>
      <c r="G85" s="36"/>
      <c r="H85" s="36"/>
      <c r="I85" s="39"/>
      <c r="J85" s="39"/>
    </row>
    <row r="86" spans="1:10" s="37" customFormat="1" ht="12.75">
      <c r="A86" s="36"/>
      <c r="D86" s="36"/>
      <c r="E86" s="36"/>
      <c r="F86" s="36"/>
      <c r="G86" s="36"/>
      <c r="H86" s="36"/>
      <c r="I86" s="39"/>
      <c r="J86" s="39"/>
    </row>
    <row r="87" spans="1:10" s="37" customFormat="1" ht="12.75">
      <c r="A87" s="36"/>
      <c r="D87" s="36"/>
      <c r="E87" s="36"/>
      <c r="F87" s="36"/>
      <c r="G87" s="36"/>
      <c r="H87" s="36"/>
      <c r="I87" s="39"/>
      <c r="J87" s="39"/>
    </row>
    <row r="88" spans="1:10" s="37" customFormat="1" ht="12.75">
      <c r="A88" s="36"/>
      <c r="D88" s="36"/>
      <c r="E88" s="36"/>
      <c r="F88" s="36"/>
      <c r="G88" s="36"/>
      <c r="H88" s="36"/>
      <c r="I88" s="39"/>
      <c r="J88" s="39"/>
    </row>
    <row r="89" spans="1:10" s="37" customFormat="1" ht="12.75">
      <c r="A89" s="36"/>
      <c r="D89" s="36"/>
      <c r="E89" s="36"/>
      <c r="F89" s="36"/>
      <c r="G89" s="36"/>
      <c r="H89" s="36"/>
      <c r="I89" s="39"/>
      <c r="J89" s="39"/>
    </row>
    <row r="90" spans="1:10" s="37" customFormat="1" ht="12.75">
      <c r="A90" s="36"/>
      <c r="D90" s="36"/>
      <c r="E90" s="36"/>
      <c r="F90" s="36"/>
      <c r="G90" s="36"/>
      <c r="H90" s="36"/>
      <c r="I90" s="39"/>
      <c r="J90" s="39"/>
    </row>
    <row r="91" spans="1:10" s="37" customFormat="1" ht="12.75">
      <c r="A91" s="36"/>
      <c r="D91" s="36"/>
      <c r="E91" s="36"/>
      <c r="F91" s="36"/>
      <c r="G91" s="36"/>
      <c r="H91" s="36"/>
      <c r="I91" s="39"/>
      <c r="J91" s="39"/>
    </row>
    <row r="92" spans="1:10" s="37" customFormat="1" ht="12.75">
      <c r="A92" s="36"/>
      <c r="D92" s="36"/>
      <c r="E92" s="36"/>
      <c r="F92" s="36"/>
      <c r="G92" s="36"/>
      <c r="H92" s="36"/>
      <c r="I92" s="39"/>
      <c r="J92" s="39"/>
    </row>
    <row r="93" spans="1:10" s="37" customFormat="1" ht="12.75">
      <c r="A93" s="36"/>
      <c r="D93" s="36"/>
      <c r="E93" s="36"/>
      <c r="F93" s="36"/>
      <c r="G93" s="36"/>
      <c r="H93" s="36"/>
      <c r="I93" s="39"/>
      <c r="J93" s="39"/>
    </row>
    <row r="94" spans="1:10" s="37" customFormat="1" ht="12.75">
      <c r="A94" s="36"/>
      <c r="D94" s="36"/>
      <c r="E94" s="36"/>
      <c r="F94" s="36"/>
      <c r="G94" s="36"/>
      <c r="H94" s="36"/>
      <c r="I94" s="39"/>
      <c r="J94" s="39"/>
    </row>
    <row r="95" spans="1:10" s="37" customFormat="1" ht="12.75">
      <c r="A95" s="36"/>
      <c r="D95" s="36"/>
      <c r="E95" s="36"/>
      <c r="F95" s="36"/>
      <c r="G95" s="36"/>
      <c r="H95" s="36"/>
      <c r="I95" s="39"/>
      <c r="J95" s="39"/>
    </row>
    <row r="96" spans="1:10" s="37" customFormat="1" ht="12.75">
      <c r="A96" s="36"/>
      <c r="D96" s="36"/>
      <c r="E96" s="36"/>
      <c r="F96" s="36"/>
      <c r="G96" s="36"/>
      <c r="H96" s="36"/>
      <c r="I96" s="39"/>
      <c r="J96" s="39"/>
    </row>
    <row r="97" spans="1:10" s="37" customFormat="1" ht="12.75">
      <c r="A97" s="36"/>
      <c r="D97" s="36"/>
      <c r="E97" s="36"/>
      <c r="F97" s="36"/>
      <c r="G97" s="36"/>
      <c r="H97" s="36"/>
      <c r="I97" s="39"/>
      <c r="J97" s="39"/>
    </row>
    <row r="98" spans="1:10" s="37" customFormat="1" ht="12.75">
      <c r="A98" s="36"/>
      <c r="D98" s="36"/>
      <c r="E98" s="36"/>
      <c r="F98" s="36"/>
      <c r="G98" s="36"/>
      <c r="H98" s="36"/>
      <c r="I98" s="39"/>
      <c r="J98" s="39"/>
    </row>
    <row r="99" spans="1:10" s="37" customFormat="1" ht="12.75">
      <c r="A99" s="36"/>
      <c r="D99" s="36"/>
      <c r="E99" s="36"/>
      <c r="F99" s="36"/>
      <c r="G99" s="36"/>
      <c r="H99" s="36"/>
      <c r="I99" s="39"/>
      <c r="J99" s="39"/>
    </row>
    <row r="100" spans="1:10" s="37" customFormat="1" ht="12.75">
      <c r="A100" s="36"/>
      <c r="D100" s="36"/>
      <c r="E100" s="36"/>
      <c r="F100" s="36"/>
      <c r="G100" s="36"/>
      <c r="H100" s="36"/>
      <c r="I100" s="39"/>
      <c r="J100" s="39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Q1:Q2 R1">
    <cfRule type="cellIs" priority="1" dxfId="0" operator="equal" stopIfTrue="1">
      <formula>0</formula>
    </cfRule>
  </conditionalFormatting>
  <conditionalFormatting sqref="H4:J70">
    <cfRule type="cellIs" priority="2" dxfId="0" operator="equal" stopIfTrue="1">
      <formula>0</formula>
    </cfRule>
  </conditionalFormatting>
  <conditionalFormatting sqref="P4:Q70">
    <cfRule type="cellIs" priority="3" dxfId="0" operator="equal" stopIfTrue="1">
      <formula>0</formula>
    </cfRule>
  </conditionalFormatting>
  <conditionalFormatting sqref="AB4:AB30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50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I4" sqref="I4"/>
    </sheetView>
  </sheetViews>
  <sheetFormatPr defaultColWidth="11.421875" defaultRowHeight="12.75"/>
  <cols>
    <col min="1" max="1" width="5.421875" style="10" customWidth="1"/>
    <col min="2" max="2" width="16.8515625" style="1" customWidth="1"/>
    <col min="3" max="3" width="26.140625" style="1" customWidth="1"/>
    <col min="4" max="5" width="11.421875" style="10" customWidth="1"/>
    <col min="6" max="7" width="9.00390625" style="10" customWidth="1"/>
    <col min="8" max="8" width="8.28125" style="10" customWidth="1"/>
    <col min="9" max="10" width="9.140625" style="10" customWidth="1"/>
    <col min="11" max="17" width="10.7109375" style="1" customWidth="1"/>
    <col min="18" max="18" width="2.57421875" style="1" customWidth="1"/>
    <col min="19" max="16384" width="10.7109375" style="1" customWidth="1"/>
  </cols>
  <sheetData>
    <row r="1" spans="1:10" s="65" customFormat="1" ht="30" customHeight="1">
      <c r="A1" s="11" t="s">
        <v>229</v>
      </c>
      <c r="B1" s="12"/>
      <c r="C1" s="13" t="s">
        <v>230</v>
      </c>
      <c r="D1" s="14"/>
      <c r="E1" s="14"/>
      <c r="F1" s="14"/>
      <c r="G1" s="15"/>
      <c r="H1" s="14"/>
      <c r="I1" s="14"/>
      <c r="J1" s="14"/>
    </row>
    <row r="2" spans="1:10" s="65" customFormat="1" ht="19.5" customHeight="1">
      <c r="A2" s="21" t="s">
        <v>30</v>
      </c>
      <c r="B2" s="22"/>
      <c r="C2" s="22"/>
      <c r="D2" s="16"/>
      <c r="E2" s="16"/>
      <c r="F2" s="23" t="s">
        <v>31</v>
      </c>
      <c r="G2" s="23"/>
      <c r="H2" s="23"/>
      <c r="I2" s="23" t="s">
        <v>32</v>
      </c>
      <c r="J2" s="23"/>
    </row>
    <row r="3" spans="1:10" s="66" customFormat="1" ht="31.5" customHeight="1">
      <c r="A3" s="29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2" t="s">
        <v>41</v>
      </c>
      <c r="H3" s="31" t="s">
        <v>42</v>
      </c>
      <c r="I3" s="31" t="s">
        <v>43</v>
      </c>
      <c r="J3" s="31" t="s">
        <v>44</v>
      </c>
    </row>
    <row r="4" spans="1:10" s="37" customFormat="1" ht="12.75">
      <c r="A4" s="36"/>
      <c r="D4" s="36"/>
      <c r="E4" s="36"/>
      <c r="F4" s="36"/>
      <c r="G4" s="36"/>
      <c r="H4" s="50">
        <f>F4+G4</f>
        <v>0</v>
      </c>
      <c r="I4" s="39"/>
      <c r="J4" s="39"/>
    </row>
    <row r="5" spans="1:10" s="37" customFormat="1" ht="12.75">
      <c r="A5" s="36"/>
      <c r="D5" s="36"/>
      <c r="E5" s="36"/>
      <c r="F5" s="36"/>
      <c r="G5" s="36"/>
      <c r="H5" s="50">
        <f>F5+G5</f>
        <v>0</v>
      </c>
      <c r="I5" s="39"/>
      <c r="J5" s="39"/>
    </row>
    <row r="6" spans="1:10" s="37" customFormat="1" ht="12.75">
      <c r="A6" s="36"/>
      <c r="D6" s="36"/>
      <c r="E6" s="36"/>
      <c r="F6" s="36"/>
      <c r="G6" s="36"/>
      <c r="H6" s="50">
        <f>F6+G6</f>
        <v>0</v>
      </c>
      <c r="I6" s="39"/>
      <c r="J6" s="39"/>
    </row>
    <row r="7" spans="1:10" s="37" customFormat="1" ht="12.75">
      <c r="A7" s="36"/>
      <c r="D7" s="36"/>
      <c r="E7" s="36"/>
      <c r="F7" s="36"/>
      <c r="G7" s="36"/>
      <c r="H7" s="50">
        <f>F7+G7</f>
        <v>0</v>
      </c>
      <c r="I7" s="39"/>
      <c r="J7" s="39"/>
    </row>
    <row r="8" spans="1:10" s="37" customFormat="1" ht="12.75">
      <c r="A8" s="36"/>
      <c r="D8" s="36"/>
      <c r="E8" s="36"/>
      <c r="F8" s="36"/>
      <c r="G8" s="36"/>
      <c r="H8" s="50">
        <f>F8+G8</f>
        <v>0</v>
      </c>
      <c r="I8" s="39"/>
      <c r="J8" s="39"/>
    </row>
    <row r="9" spans="1:10" s="37" customFormat="1" ht="12.75">
      <c r="A9" s="36"/>
      <c r="D9" s="36"/>
      <c r="E9" s="36"/>
      <c r="F9" s="36"/>
      <c r="G9" s="36"/>
      <c r="H9" s="50">
        <f>F9+G9</f>
        <v>0</v>
      </c>
      <c r="I9" s="39"/>
      <c r="J9" s="39"/>
    </row>
    <row r="10" spans="1:10" s="37" customFormat="1" ht="12.75">
      <c r="A10" s="36"/>
      <c r="D10" s="36"/>
      <c r="E10" s="36"/>
      <c r="F10" s="36"/>
      <c r="G10" s="36"/>
      <c r="H10" s="50">
        <f>F10+G10</f>
        <v>0</v>
      </c>
      <c r="I10" s="39"/>
      <c r="J10" s="39"/>
    </row>
    <row r="11" spans="1:10" s="37" customFormat="1" ht="12.75">
      <c r="A11" s="36"/>
      <c r="D11" s="36"/>
      <c r="E11" s="36"/>
      <c r="F11" s="36"/>
      <c r="G11" s="36"/>
      <c r="H11" s="50">
        <f>F11+G11</f>
        <v>0</v>
      </c>
      <c r="I11" s="39"/>
      <c r="J11" s="39"/>
    </row>
    <row r="12" spans="1:10" s="37" customFormat="1" ht="12.75">
      <c r="A12" s="36"/>
      <c r="D12" s="36"/>
      <c r="E12" s="36"/>
      <c r="F12" s="36"/>
      <c r="G12" s="36"/>
      <c r="H12" s="50">
        <f>F12+G12</f>
        <v>0</v>
      </c>
      <c r="I12" s="39"/>
      <c r="J12" s="39"/>
    </row>
    <row r="13" spans="1:10" s="37" customFormat="1" ht="12.75">
      <c r="A13" s="36"/>
      <c r="D13" s="36"/>
      <c r="E13" s="36"/>
      <c r="F13" s="36"/>
      <c r="G13" s="36"/>
      <c r="H13" s="50">
        <f>F13+G13</f>
        <v>0</v>
      </c>
      <c r="I13" s="39"/>
      <c r="J13" s="39"/>
    </row>
    <row r="14" spans="1:10" s="37" customFormat="1" ht="12.75">
      <c r="A14" s="36"/>
      <c r="D14" s="36"/>
      <c r="E14" s="36"/>
      <c r="F14" s="36"/>
      <c r="G14" s="36"/>
      <c r="H14" s="50">
        <f>F14+G14</f>
        <v>0</v>
      </c>
      <c r="I14" s="39"/>
      <c r="J14" s="39"/>
    </row>
    <row r="15" spans="1:10" s="37" customFormat="1" ht="12.75">
      <c r="A15" s="36"/>
      <c r="D15" s="36"/>
      <c r="E15" s="36"/>
      <c r="F15" s="36"/>
      <c r="G15" s="36"/>
      <c r="H15" s="50">
        <f>F15+G15</f>
        <v>0</v>
      </c>
      <c r="I15" s="39"/>
      <c r="J15" s="39"/>
    </row>
    <row r="16" spans="1:10" s="37" customFormat="1" ht="12.75">
      <c r="A16" s="36"/>
      <c r="D16" s="36"/>
      <c r="E16" s="36"/>
      <c r="F16" s="36"/>
      <c r="G16" s="36"/>
      <c r="H16" s="50">
        <f>F16+G16</f>
        <v>0</v>
      </c>
      <c r="I16" s="39"/>
      <c r="J16" s="39"/>
    </row>
    <row r="17" spans="1:10" s="37" customFormat="1" ht="12.75">
      <c r="A17" s="36"/>
      <c r="D17" s="36"/>
      <c r="E17" s="36"/>
      <c r="F17" s="36"/>
      <c r="G17" s="36"/>
      <c r="H17" s="50">
        <f>F17+G17</f>
        <v>0</v>
      </c>
      <c r="I17" s="39"/>
      <c r="J17" s="39"/>
    </row>
    <row r="18" spans="1:10" s="37" customFormat="1" ht="12.75">
      <c r="A18" s="36"/>
      <c r="D18" s="36"/>
      <c r="E18" s="36"/>
      <c r="F18" s="36"/>
      <c r="G18" s="36"/>
      <c r="H18" s="50">
        <f>F18+G18</f>
        <v>0</v>
      </c>
      <c r="I18" s="39"/>
      <c r="J18" s="39"/>
    </row>
    <row r="19" spans="1:10" s="37" customFormat="1" ht="12.75">
      <c r="A19" s="36"/>
      <c r="D19" s="36"/>
      <c r="E19" s="36"/>
      <c r="F19" s="36"/>
      <c r="G19" s="36"/>
      <c r="H19" s="50">
        <f>F19+G19</f>
        <v>0</v>
      </c>
      <c r="I19" s="39"/>
      <c r="J19" s="39"/>
    </row>
    <row r="20" spans="1:10" s="37" customFormat="1" ht="12.75">
      <c r="A20" s="36"/>
      <c r="D20" s="36"/>
      <c r="E20" s="36"/>
      <c r="F20" s="36"/>
      <c r="G20" s="36"/>
      <c r="H20" s="50">
        <f>F20+G20</f>
        <v>0</v>
      </c>
      <c r="I20" s="39"/>
      <c r="J20" s="39"/>
    </row>
    <row r="21" spans="1:10" s="37" customFormat="1" ht="12.75">
      <c r="A21" s="36"/>
      <c r="D21" s="36"/>
      <c r="E21" s="36"/>
      <c r="F21" s="36"/>
      <c r="G21" s="36"/>
      <c r="H21" s="50">
        <f>F21+G21</f>
        <v>0</v>
      </c>
      <c r="I21" s="39"/>
      <c r="J21" s="39"/>
    </row>
    <row r="22" spans="1:10" s="37" customFormat="1" ht="12.75">
      <c r="A22" s="36"/>
      <c r="D22" s="36"/>
      <c r="E22" s="36"/>
      <c r="F22" s="36"/>
      <c r="G22" s="36"/>
      <c r="H22" s="50">
        <f>F22+G22</f>
        <v>0</v>
      </c>
      <c r="I22" s="39"/>
      <c r="J22" s="39"/>
    </row>
    <row r="23" spans="1:10" s="37" customFormat="1" ht="12.75">
      <c r="A23" s="36"/>
      <c r="D23" s="36"/>
      <c r="E23" s="36"/>
      <c r="F23" s="36"/>
      <c r="G23" s="36"/>
      <c r="H23" s="50">
        <f>F23+G23</f>
        <v>0</v>
      </c>
      <c r="I23" s="39"/>
      <c r="J23" s="39"/>
    </row>
    <row r="24" spans="1:10" s="37" customFormat="1" ht="12.75">
      <c r="A24" s="36"/>
      <c r="D24" s="36"/>
      <c r="E24" s="36"/>
      <c r="F24" s="36"/>
      <c r="G24" s="36"/>
      <c r="H24" s="50">
        <f>F24+G24</f>
        <v>0</v>
      </c>
      <c r="I24" s="39"/>
      <c r="J24" s="39"/>
    </row>
    <row r="25" spans="1:10" s="37" customFormat="1" ht="12.75">
      <c r="A25" s="36"/>
      <c r="D25" s="36"/>
      <c r="E25" s="36"/>
      <c r="F25" s="36"/>
      <c r="G25" s="36"/>
      <c r="H25" s="50">
        <f>F25+G25</f>
        <v>0</v>
      </c>
      <c r="I25" s="39"/>
      <c r="J25" s="39"/>
    </row>
    <row r="26" spans="1:10" s="37" customFormat="1" ht="12.75">
      <c r="A26" s="36"/>
      <c r="D26" s="36"/>
      <c r="E26" s="36"/>
      <c r="F26" s="36"/>
      <c r="G26" s="36"/>
      <c r="H26" s="50">
        <f>F26+G26</f>
        <v>0</v>
      </c>
      <c r="I26" s="39"/>
      <c r="J26" s="39"/>
    </row>
    <row r="27" spans="1:10" s="37" customFormat="1" ht="12.75">
      <c r="A27" s="36"/>
      <c r="D27" s="36"/>
      <c r="E27" s="36"/>
      <c r="F27" s="36"/>
      <c r="G27" s="36"/>
      <c r="H27" s="50">
        <f>F27+G27</f>
        <v>0</v>
      </c>
      <c r="I27" s="39"/>
      <c r="J27" s="39"/>
    </row>
    <row r="28" spans="1:10" s="37" customFormat="1" ht="12.75">
      <c r="A28" s="36"/>
      <c r="D28" s="36"/>
      <c r="E28" s="36"/>
      <c r="F28" s="36"/>
      <c r="G28" s="36"/>
      <c r="H28" s="50">
        <f>F28+G28</f>
        <v>0</v>
      </c>
      <c r="I28" s="39"/>
      <c r="J28" s="39"/>
    </row>
    <row r="29" spans="1:10" s="37" customFormat="1" ht="12.75">
      <c r="A29" s="36"/>
      <c r="D29" s="36"/>
      <c r="E29" s="36"/>
      <c r="F29" s="36"/>
      <c r="G29" s="36"/>
      <c r="H29" s="50">
        <f>F29+G29</f>
        <v>0</v>
      </c>
      <c r="I29" s="39"/>
      <c r="J29" s="39"/>
    </row>
    <row r="30" spans="1:10" s="37" customFormat="1" ht="12.75">
      <c r="A30" s="36"/>
      <c r="D30" s="36"/>
      <c r="E30" s="36"/>
      <c r="F30" s="36"/>
      <c r="G30" s="36"/>
      <c r="H30" s="50">
        <f>F30+G30</f>
        <v>0</v>
      </c>
      <c r="I30" s="39"/>
      <c r="J30" s="39"/>
    </row>
    <row r="31" spans="1:10" s="37" customFormat="1" ht="12.75">
      <c r="A31" s="36"/>
      <c r="D31" s="36"/>
      <c r="E31" s="36"/>
      <c r="F31" s="36"/>
      <c r="G31" s="36"/>
      <c r="H31" s="50">
        <f>F31+G31</f>
        <v>0</v>
      </c>
      <c r="I31" s="39"/>
      <c r="J31" s="39"/>
    </row>
    <row r="32" spans="1:10" s="37" customFormat="1" ht="12.75">
      <c r="A32" s="36"/>
      <c r="D32" s="36"/>
      <c r="E32" s="36"/>
      <c r="F32" s="36"/>
      <c r="G32" s="36"/>
      <c r="H32" s="50">
        <f>F32+G32</f>
        <v>0</v>
      </c>
      <c r="I32" s="39"/>
      <c r="J32" s="39"/>
    </row>
    <row r="33" spans="1:10" s="37" customFormat="1" ht="12.75">
      <c r="A33" s="36"/>
      <c r="D33" s="36"/>
      <c r="E33" s="36"/>
      <c r="F33" s="36"/>
      <c r="G33" s="36"/>
      <c r="H33" s="50">
        <f>F33+G33</f>
        <v>0</v>
      </c>
      <c r="I33" s="39"/>
      <c r="J33" s="39"/>
    </row>
    <row r="34" spans="1:10" s="37" customFormat="1" ht="12.75">
      <c r="A34" s="36"/>
      <c r="D34" s="36"/>
      <c r="E34" s="36"/>
      <c r="F34" s="36"/>
      <c r="G34" s="36"/>
      <c r="H34" s="50">
        <f>F34+G34</f>
        <v>0</v>
      </c>
      <c r="I34" s="39"/>
      <c r="J34" s="39"/>
    </row>
    <row r="35" spans="1:10" s="37" customFormat="1" ht="12.75">
      <c r="A35" s="36"/>
      <c r="D35" s="36"/>
      <c r="E35" s="36"/>
      <c r="F35" s="36"/>
      <c r="G35" s="36"/>
      <c r="H35" s="50">
        <f>F35+G35</f>
        <v>0</v>
      </c>
      <c r="I35" s="39"/>
      <c r="J35" s="39"/>
    </row>
    <row r="36" spans="1:10" s="37" customFormat="1" ht="12.75">
      <c r="A36" s="36"/>
      <c r="D36" s="36"/>
      <c r="E36" s="36"/>
      <c r="F36" s="36"/>
      <c r="G36" s="36"/>
      <c r="H36" s="50">
        <f>F36+G36</f>
        <v>0</v>
      </c>
      <c r="I36" s="39"/>
      <c r="J36" s="39"/>
    </row>
    <row r="37" spans="1:10" s="37" customFormat="1" ht="12.75">
      <c r="A37" s="36"/>
      <c r="D37" s="36"/>
      <c r="E37" s="36"/>
      <c r="F37" s="36"/>
      <c r="G37" s="36"/>
      <c r="H37" s="50">
        <f>F37+G37</f>
        <v>0</v>
      </c>
      <c r="I37" s="39"/>
      <c r="J37" s="39"/>
    </row>
    <row r="38" spans="1:10" s="37" customFormat="1" ht="12.75">
      <c r="A38" s="36"/>
      <c r="D38" s="36"/>
      <c r="E38" s="36"/>
      <c r="F38" s="36"/>
      <c r="G38" s="36"/>
      <c r="H38" s="50">
        <f>F38+G38</f>
        <v>0</v>
      </c>
      <c r="I38" s="39"/>
      <c r="J38" s="39"/>
    </row>
    <row r="39" spans="1:10" s="37" customFormat="1" ht="12.75">
      <c r="A39" s="36"/>
      <c r="D39" s="36"/>
      <c r="E39" s="36"/>
      <c r="F39" s="36"/>
      <c r="G39" s="36"/>
      <c r="H39" s="50">
        <f>F39+G39</f>
        <v>0</v>
      </c>
      <c r="I39" s="39"/>
      <c r="J39" s="39"/>
    </row>
    <row r="40" spans="1:10" s="37" customFormat="1" ht="12.75">
      <c r="A40" s="36"/>
      <c r="D40" s="36"/>
      <c r="E40" s="36"/>
      <c r="F40" s="36"/>
      <c r="G40" s="36"/>
      <c r="H40" s="50">
        <f>F40+G40</f>
        <v>0</v>
      </c>
      <c r="I40" s="39"/>
      <c r="J40" s="39"/>
    </row>
    <row r="41" spans="1:10" s="37" customFormat="1" ht="12.75">
      <c r="A41" s="36"/>
      <c r="D41" s="36"/>
      <c r="E41" s="36"/>
      <c r="F41" s="36"/>
      <c r="G41" s="36"/>
      <c r="H41" s="50">
        <f>F41+G41</f>
        <v>0</v>
      </c>
      <c r="I41" s="39"/>
      <c r="J41" s="39"/>
    </row>
    <row r="42" spans="1:10" s="37" customFormat="1" ht="12.75">
      <c r="A42" s="36"/>
      <c r="D42" s="36"/>
      <c r="E42" s="36"/>
      <c r="F42" s="36"/>
      <c r="G42" s="36"/>
      <c r="H42" s="50">
        <f>F42+G42</f>
        <v>0</v>
      </c>
      <c r="I42" s="39"/>
      <c r="J42" s="39"/>
    </row>
    <row r="43" spans="1:10" s="37" customFormat="1" ht="12.75">
      <c r="A43" s="36"/>
      <c r="D43" s="36"/>
      <c r="E43" s="36"/>
      <c r="F43" s="36"/>
      <c r="G43" s="36"/>
      <c r="H43" s="50">
        <f>F43+G43</f>
        <v>0</v>
      </c>
      <c r="I43" s="39"/>
      <c r="J43" s="39"/>
    </row>
    <row r="44" spans="1:10" s="37" customFormat="1" ht="12.75">
      <c r="A44" s="36"/>
      <c r="D44" s="36"/>
      <c r="E44" s="36"/>
      <c r="F44" s="36"/>
      <c r="G44" s="36"/>
      <c r="H44" s="50">
        <f>F44+G44</f>
        <v>0</v>
      </c>
      <c r="I44" s="39"/>
      <c r="J44" s="39"/>
    </row>
    <row r="45" spans="1:10" s="37" customFormat="1" ht="12.75">
      <c r="A45" s="36"/>
      <c r="D45" s="36"/>
      <c r="E45" s="36"/>
      <c r="F45" s="36"/>
      <c r="G45" s="36"/>
      <c r="H45" s="50">
        <f>F45+G45</f>
        <v>0</v>
      </c>
      <c r="I45" s="39"/>
      <c r="J45" s="39"/>
    </row>
    <row r="46" spans="1:10" s="37" customFormat="1" ht="12.75">
      <c r="A46" s="36"/>
      <c r="D46" s="36"/>
      <c r="E46" s="36"/>
      <c r="F46" s="36"/>
      <c r="G46" s="36"/>
      <c r="H46" s="50">
        <f>F46+G46</f>
        <v>0</v>
      </c>
      <c r="I46" s="39"/>
      <c r="J46" s="39"/>
    </row>
    <row r="47" spans="1:10" s="37" customFormat="1" ht="12.75">
      <c r="A47" s="36"/>
      <c r="D47" s="36"/>
      <c r="E47" s="36"/>
      <c r="F47" s="36"/>
      <c r="G47" s="36"/>
      <c r="H47" s="50">
        <f>F47+G47</f>
        <v>0</v>
      </c>
      <c r="I47" s="39"/>
      <c r="J47" s="39"/>
    </row>
    <row r="48" spans="1:10" s="37" customFormat="1" ht="12.75">
      <c r="A48" s="36"/>
      <c r="D48" s="36"/>
      <c r="E48" s="36"/>
      <c r="F48" s="36"/>
      <c r="G48" s="36"/>
      <c r="H48" s="50">
        <f>F48+G48</f>
        <v>0</v>
      </c>
      <c r="I48" s="39"/>
      <c r="J48" s="39"/>
    </row>
    <row r="49" spans="1:10" s="37" customFormat="1" ht="12.75">
      <c r="A49" s="36"/>
      <c r="D49" s="36"/>
      <c r="E49" s="36"/>
      <c r="F49" s="36"/>
      <c r="G49" s="36"/>
      <c r="H49" s="50">
        <f>F49+G49</f>
        <v>0</v>
      </c>
      <c r="I49" s="39"/>
      <c r="J49" s="39"/>
    </row>
    <row r="50" spans="1:10" s="37" customFormat="1" ht="12.75">
      <c r="A50" s="36"/>
      <c r="D50" s="36"/>
      <c r="E50" s="36"/>
      <c r="F50" s="36"/>
      <c r="G50" s="36"/>
      <c r="H50" s="50">
        <f>F50+G50</f>
        <v>0</v>
      </c>
      <c r="I50" s="39"/>
      <c r="J50" s="39"/>
    </row>
    <row r="51" spans="1:10" s="37" customFormat="1" ht="12.75">
      <c r="A51" s="36"/>
      <c r="D51" s="36"/>
      <c r="E51" s="36"/>
      <c r="F51" s="36"/>
      <c r="G51" s="36"/>
      <c r="H51" s="50">
        <f>F51+G51</f>
        <v>0</v>
      </c>
      <c r="I51" s="39"/>
      <c r="J51" s="39"/>
    </row>
    <row r="52" spans="1:10" s="37" customFormat="1" ht="12.75">
      <c r="A52" s="36"/>
      <c r="D52" s="36"/>
      <c r="E52" s="36"/>
      <c r="F52" s="36"/>
      <c r="G52" s="36"/>
      <c r="H52" s="50">
        <f>F52+G52</f>
        <v>0</v>
      </c>
      <c r="I52" s="39"/>
      <c r="J52" s="39"/>
    </row>
    <row r="53" spans="1:10" s="37" customFormat="1" ht="12.75">
      <c r="A53" s="36"/>
      <c r="D53" s="36"/>
      <c r="E53" s="36"/>
      <c r="F53" s="36"/>
      <c r="G53" s="36"/>
      <c r="H53" s="50">
        <f>F53+G53</f>
        <v>0</v>
      </c>
      <c r="I53" s="39"/>
      <c r="J53" s="39"/>
    </row>
    <row r="54" spans="1:10" s="37" customFormat="1" ht="12.75">
      <c r="A54" s="36"/>
      <c r="D54" s="36"/>
      <c r="E54" s="36"/>
      <c r="F54" s="36"/>
      <c r="G54" s="36"/>
      <c r="H54" s="50">
        <f>F54+G54</f>
        <v>0</v>
      </c>
      <c r="I54" s="39"/>
      <c r="J54" s="39"/>
    </row>
    <row r="55" spans="1:10" s="37" customFormat="1" ht="12.75">
      <c r="A55" s="36"/>
      <c r="D55" s="36"/>
      <c r="E55" s="36"/>
      <c r="F55" s="36"/>
      <c r="G55" s="36"/>
      <c r="H55" s="50">
        <f>F55+G55</f>
        <v>0</v>
      </c>
      <c r="I55" s="39"/>
      <c r="J55" s="39"/>
    </row>
    <row r="56" spans="1:10" s="37" customFormat="1" ht="12.75">
      <c r="A56" s="36"/>
      <c r="D56" s="36"/>
      <c r="E56" s="36"/>
      <c r="F56" s="36"/>
      <c r="G56" s="36"/>
      <c r="H56" s="50">
        <f>F56+G56</f>
        <v>0</v>
      </c>
      <c r="I56" s="39"/>
      <c r="J56" s="39"/>
    </row>
    <row r="57" spans="1:10" s="37" customFormat="1" ht="12.75">
      <c r="A57" s="36"/>
      <c r="D57" s="36"/>
      <c r="E57" s="36"/>
      <c r="F57" s="36"/>
      <c r="G57" s="36"/>
      <c r="H57" s="50">
        <f>F57+G57</f>
        <v>0</v>
      </c>
      <c r="I57" s="39"/>
      <c r="J57" s="39"/>
    </row>
    <row r="58" spans="1:10" s="37" customFormat="1" ht="12.75">
      <c r="A58" s="36"/>
      <c r="D58" s="36"/>
      <c r="E58" s="36"/>
      <c r="F58" s="36"/>
      <c r="G58" s="36"/>
      <c r="H58" s="50">
        <f>F58+G58</f>
        <v>0</v>
      </c>
      <c r="I58" s="39"/>
      <c r="J58" s="39"/>
    </row>
    <row r="59" spans="1:10" s="37" customFormat="1" ht="12.75">
      <c r="A59" s="36"/>
      <c r="D59" s="36"/>
      <c r="E59" s="36"/>
      <c r="F59" s="36"/>
      <c r="G59" s="36"/>
      <c r="H59" s="50">
        <f>F59+G59</f>
        <v>0</v>
      </c>
      <c r="I59" s="39"/>
      <c r="J59" s="39"/>
    </row>
    <row r="60" spans="1:10" s="37" customFormat="1" ht="12.75">
      <c r="A60" s="36"/>
      <c r="D60" s="36"/>
      <c r="E60" s="36"/>
      <c r="F60" s="36"/>
      <c r="G60" s="36"/>
      <c r="H60" s="50">
        <f>F60+G60</f>
        <v>0</v>
      </c>
      <c r="I60" s="39"/>
      <c r="J60" s="39"/>
    </row>
    <row r="61" spans="1:10" s="37" customFormat="1" ht="12.75">
      <c r="A61" s="36"/>
      <c r="D61" s="36"/>
      <c r="E61" s="36"/>
      <c r="F61" s="36"/>
      <c r="G61" s="36"/>
      <c r="H61" s="50">
        <f>F61+G61</f>
        <v>0</v>
      </c>
      <c r="I61" s="39"/>
      <c r="J61" s="39"/>
    </row>
    <row r="62" spans="1:10" s="37" customFormat="1" ht="12.75">
      <c r="A62" s="36"/>
      <c r="D62" s="36"/>
      <c r="E62" s="36"/>
      <c r="F62" s="36"/>
      <c r="G62" s="36"/>
      <c r="H62" s="50">
        <f>F62+G62</f>
        <v>0</v>
      </c>
      <c r="I62" s="39"/>
      <c r="J62" s="39"/>
    </row>
    <row r="63" spans="1:10" s="37" customFormat="1" ht="12.75">
      <c r="A63" s="36"/>
      <c r="D63" s="36"/>
      <c r="E63" s="36"/>
      <c r="F63" s="36"/>
      <c r="G63" s="36"/>
      <c r="H63" s="50">
        <f>F63+G63</f>
        <v>0</v>
      </c>
      <c r="I63" s="39"/>
      <c r="J63" s="39"/>
    </row>
    <row r="64" spans="1:10" s="37" customFormat="1" ht="12.75">
      <c r="A64" s="36"/>
      <c r="D64" s="36"/>
      <c r="E64" s="36"/>
      <c r="F64" s="36"/>
      <c r="G64" s="36"/>
      <c r="H64" s="50">
        <f>F64+G64</f>
        <v>0</v>
      </c>
      <c r="I64" s="39"/>
      <c r="J64" s="39"/>
    </row>
    <row r="65" spans="1:10" s="37" customFormat="1" ht="12.75">
      <c r="A65" s="36"/>
      <c r="D65" s="36"/>
      <c r="E65" s="36"/>
      <c r="F65" s="36"/>
      <c r="G65" s="36"/>
      <c r="H65" s="50">
        <f>F65+G65</f>
        <v>0</v>
      </c>
      <c r="I65" s="39"/>
      <c r="J65" s="39"/>
    </row>
    <row r="66" spans="1:10" s="37" customFormat="1" ht="12.75">
      <c r="A66" s="36"/>
      <c r="D66" s="36"/>
      <c r="E66" s="36"/>
      <c r="F66" s="36"/>
      <c r="G66" s="36"/>
      <c r="H66" s="50">
        <f>F66+G66</f>
        <v>0</v>
      </c>
      <c r="I66" s="39"/>
      <c r="J66" s="39"/>
    </row>
    <row r="67" spans="1:10" s="37" customFormat="1" ht="12.75">
      <c r="A67" s="36"/>
      <c r="D67" s="36"/>
      <c r="E67" s="36"/>
      <c r="F67" s="36"/>
      <c r="G67" s="36"/>
      <c r="H67" s="50">
        <f>F67+G67</f>
        <v>0</v>
      </c>
      <c r="I67" s="39"/>
      <c r="J67" s="39"/>
    </row>
    <row r="68" spans="1:10" s="37" customFormat="1" ht="12.75">
      <c r="A68" s="36"/>
      <c r="D68" s="36"/>
      <c r="E68" s="36"/>
      <c r="F68" s="36"/>
      <c r="G68" s="36"/>
      <c r="H68" s="50">
        <f>F68+G68</f>
        <v>0</v>
      </c>
      <c r="I68" s="39"/>
      <c r="J68" s="39"/>
    </row>
    <row r="69" spans="1:10" s="37" customFormat="1" ht="12.75">
      <c r="A69" s="36"/>
      <c r="D69" s="36"/>
      <c r="E69" s="36"/>
      <c r="F69" s="36"/>
      <c r="G69" s="36"/>
      <c r="H69" s="50">
        <f>F69+G69</f>
        <v>0</v>
      </c>
      <c r="I69" s="39"/>
      <c r="J69" s="39"/>
    </row>
    <row r="70" spans="1:10" s="37" customFormat="1" ht="12.75">
      <c r="A70" s="36"/>
      <c r="D70" s="36"/>
      <c r="E70" s="36"/>
      <c r="F70" s="36"/>
      <c r="G70" s="36"/>
      <c r="H70" s="50">
        <f>F70+G70</f>
        <v>0</v>
      </c>
      <c r="I70" s="39"/>
      <c r="J70" s="39"/>
    </row>
    <row r="71" spans="1:10" s="37" customFormat="1" ht="12.75">
      <c r="A71" s="36"/>
      <c r="D71" s="36"/>
      <c r="E71" s="36"/>
      <c r="F71" s="36"/>
      <c r="G71" s="36"/>
      <c r="H71" s="36"/>
      <c r="I71" s="39"/>
      <c r="J71" s="39"/>
    </row>
    <row r="72" spans="1:10" s="37" customFormat="1" ht="12.75">
      <c r="A72" s="36"/>
      <c r="D72" s="36"/>
      <c r="E72" s="36"/>
      <c r="F72" s="36"/>
      <c r="G72" s="36"/>
      <c r="H72" s="36"/>
      <c r="I72" s="39"/>
      <c r="J72" s="39"/>
    </row>
    <row r="73" spans="1:10" s="37" customFormat="1" ht="12.75">
      <c r="A73" s="36"/>
      <c r="D73" s="36"/>
      <c r="E73" s="36"/>
      <c r="F73" s="36"/>
      <c r="G73" s="36"/>
      <c r="H73" s="36"/>
      <c r="I73" s="39"/>
      <c r="J73" s="39"/>
    </row>
    <row r="74" spans="1:10" s="37" customFormat="1" ht="12.75">
      <c r="A74" s="36"/>
      <c r="D74" s="36"/>
      <c r="E74" s="36"/>
      <c r="F74" s="36"/>
      <c r="G74" s="36"/>
      <c r="H74" s="36"/>
      <c r="I74" s="39"/>
      <c r="J74" s="39"/>
    </row>
    <row r="75" spans="1:10" s="37" customFormat="1" ht="12.75">
      <c r="A75" s="36"/>
      <c r="D75" s="36"/>
      <c r="E75" s="36"/>
      <c r="F75" s="36"/>
      <c r="G75" s="36"/>
      <c r="H75" s="36"/>
      <c r="I75" s="39"/>
      <c r="J75" s="39"/>
    </row>
    <row r="76" spans="1:10" s="37" customFormat="1" ht="12.75">
      <c r="A76" s="36"/>
      <c r="D76" s="36"/>
      <c r="E76" s="36"/>
      <c r="F76" s="36"/>
      <c r="G76" s="36"/>
      <c r="H76" s="36"/>
      <c r="I76" s="39"/>
      <c r="J76" s="39"/>
    </row>
    <row r="77" spans="1:10" s="37" customFormat="1" ht="12.75">
      <c r="A77" s="36"/>
      <c r="D77" s="36"/>
      <c r="E77" s="36"/>
      <c r="F77" s="36"/>
      <c r="G77" s="36"/>
      <c r="H77" s="36"/>
      <c r="I77" s="39"/>
      <c r="J77" s="39"/>
    </row>
    <row r="78" spans="1:10" s="37" customFormat="1" ht="12.75">
      <c r="A78" s="36"/>
      <c r="D78" s="36"/>
      <c r="E78" s="36"/>
      <c r="F78" s="36"/>
      <c r="G78" s="36"/>
      <c r="H78" s="36"/>
      <c r="I78" s="39"/>
      <c r="J78" s="39"/>
    </row>
    <row r="79" spans="1:10" s="37" customFormat="1" ht="12.75">
      <c r="A79" s="36"/>
      <c r="D79" s="36"/>
      <c r="E79" s="36"/>
      <c r="F79" s="36"/>
      <c r="G79" s="36"/>
      <c r="H79" s="36"/>
      <c r="I79" s="39"/>
      <c r="J79" s="39"/>
    </row>
    <row r="80" spans="1:10" s="37" customFormat="1" ht="12.75">
      <c r="A80" s="36"/>
      <c r="D80" s="36"/>
      <c r="E80" s="36"/>
      <c r="F80" s="36"/>
      <c r="G80" s="36"/>
      <c r="H80" s="36"/>
      <c r="I80" s="39"/>
      <c r="J80" s="39"/>
    </row>
    <row r="81" spans="1:10" s="37" customFormat="1" ht="12.75">
      <c r="A81" s="36"/>
      <c r="D81" s="36"/>
      <c r="E81" s="36"/>
      <c r="F81" s="36"/>
      <c r="G81" s="36"/>
      <c r="H81" s="36"/>
      <c r="I81" s="39"/>
      <c r="J81" s="39"/>
    </row>
    <row r="82" spans="1:10" s="37" customFormat="1" ht="12.75">
      <c r="A82" s="36"/>
      <c r="D82" s="36"/>
      <c r="E82" s="36"/>
      <c r="F82" s="36"/>
      <c r="G82" s="36"/>
      <c r="H82" s="36"/>
      <c r="I82" s="39"/>
      <c r="J82" s="39"/>
    </row>
    <row r="83" spans="1:10" s="37" customFormat="1" ht="12.75">
      <c r="A83" s="36"/>
      <c r="D83" s="36"/>
      <c r="E83" s="36"/>
      <c r="F83" s="36"/>
      <c r="G83" s="36"/>
      <c r="H83" s="36"/>
      <c r="I83" s="39"/>
      <c r="J83" s="39"/>
    </row>
    <row r="84" spans="1:10" s="37" customFormat="1" ht="12.75">
      <c r="A84" s="36"/>
      <c r="D84" s="36"/>
      <c r="E84" s="36"/>
      <c r="F84" s="36"/>
      <c r="G84" s="36"/>
      <c r="H84" s="36"/>
      <c r="I84" s="39"/>
      <c r="J84" s="39"/>
    </row>
    <row r="85" spans="1:10" s="37" customFormat="1" ht="12.75">
      <c r="A85" s="36"/>
      <c r="D85" s="36"/>
      <c r="E85" s="36"/>
      <c r="F85" s="36"/>
      <c r="G85" s="36"/>
      <c r="H85" s="36"/>
      <c r="I85" s="39"/>
      <c r="J85" s="39"/>
    </row>
    <row r="86" spans="1:10" s="37" customFormat="1" ht="12.75">
      <c r="A86" s="36"/>
      <c r="D86" s="36"/>
      <c r="E86" s="36"/>
      <c r="F86" s="36"/>
      <c r="G86" s="36"/>
      <c r="H86" s="36"/>
      <c r="I86" s="39"/>
      <c r="J86" s="39"/>
    </row>
    <row r="87" spans="1:10" s="37" customFormat="1" ht="12.75">
      <c r="A87" s="36"/>
      <c r="D87" s="36"/>
      <c r="E87" s="36"/>
      <c r="F87" s="36"/>
      <c r="G87" s="36"/>
      <c r="H87" s="36"/>
      <c r="I87" s="39"/>
      <c r="J87" s="39"/>
    </row>
    <row r="88" spans="1:10" s="37" customFormat="1" ht="12.75">
      <c r="A88" s="36"/>
      <c r="D88" s="36"/>
      <c r="E88" s="36"/>
      <c r="F88" s="36"/>
      <c r="G88" s="36"/>
      <c r="H88" s="36"/>
      <c r="I88" s="39"/>
      <c r="J88" s="39"/>
    </row>
    <row r="89" spans="1:10" s="37" customFormat="1" ht="12.75">
      <c r="A89" s="36"/>
      <c r="D89" s="36"/>
      <c r="E89" s="36"/>
      <c r="F89" s="36"/>
      <c r="G89" s="36"/>
      <c r="H89" s="36"/>
      <c r="I89" s="39"/>
      <c r="J89" s="39"/>
    </row>
    <row r="90" spans="1:10" s="37" customFormat="1" ht="12.75">
      <c r="A90" s="36"/>
      <c r="D90" s="36"/>
      <c r="E90" s="36"/>
      <c r="F90" s="36"/>
      <c r="G90" s="36"/>
      <c r="H90" s="36"/>
      <c r="I90" s="39"/>
      <c r="J90" s="39"/>
    </row>
    <row r="91" spans="1:10" s="37" customFormat="1" ht="12.75">
      <c r="A91" s="36"/>
      <c r="D91" s="36"/>
      <c r="E91" s="36"/>
      <c r="F91" s="36"/>
      <c r="G91" s="36"/>
      <c r="H91" s="36"/>
      <c r="I91" s="39"/>
      <c r="J91" s="39"/>
    </row>
    <row r="92" spans="1:10" s="37" customFormat="1" ht="12.75">
      <c r="A92" s="36"/>
      <c r="D92" s="36"/>
      <c r="E92" s="36"/>
      <c r="F92" s="36"/>
      <c r="G92" s="36"/>
      <c r="H92" s="36"/>
      <c r="I92" s="39"/>
      <c r="J92" s="39"/>
    </row>
    <row r="93" spans="1:10" s="37" customFormat="1" ht="12.75">
      <c r="A93" s="36"/>
      <c r="D93" s="36"/>
      <c r="E93" s="36"/>
      <c r="F93" s="36"/>
      <c r="G93" s="36"/>
      <c r="H93" s="36"/>
      <c r="I93" s="39"/>
      <c r="J93" s="39"/>
    </row>
    <row r="94" spans="1:10" s="37" customFormat="1" ht="12.75">
      <c r="A94" s="36"/>
      <c r="D94" s="36"/>
      <c r="E94" s="36"/>
      <c r="F94" s="36"/>
      <c r="G94" s="36"/>
      <c r="H94" s="36"/>
      <c r="I94" s="39"/>
      <c r="J94" s="39"/>
    </row>
    <row r="95" spans="1:10" s="37" customFormat="1" ht="12.75">
      <c r="A95" s="36"/>
      <c r="D95" s="36"/>
      <c r="E95" s="36"/>
      <c r="F95" s="36"/>
      <c r="G95" s="36"/>
      <c r="H95" s="36"/>
      <c r="I95" s="39"/>
      <c r="J95" s="39"/>
    </row>
    <row r="96" spans="1:10" s="37" customFormat="1" ht="12.75">
      <c r="A96" s="36"/>
      <c r="D96" s="36"/>
      <c r="E96" s="36"/>
      <c r="F96" s="36"/>
      <c r="G96" s="36"/>
      <c r="H96" s="36"/>
      <c r="I96" s="39"/>
      <c r="J96" s="39"/>
    </row>
    <row r="97" spans="1:10" s="37" customFormat="1" ht="12.75">
      <c r="A97" s="36"/>
      <c r="D97" s="36"/>
      <c r="E97" s="36"/>
      <c r="F97" s="36"/>
      <c r="G97" s="36"/>
      <c r="H97" s="36"/>
      <c r="I97" s="39"/>
      <c r="J97" s="39"/>
    </row>
    <row r="98" spans="1:10" s="37" customFormat="1" ht="12.75">
      <c r="A98" s="36"/>
      <c r="D98" s="36"/>
      <c r="E98" s="36"/>
      <c r="F98" s="36"/>
      <c r="G98" s="36"/>
      <c r="H98" s="36"/>
      <c r="I98" s="39"/>
      <c r="J98" s="39"/>
    </row>
    <row r="99" spans="1:10" s="37" customFormat="1" ht="12.75">
      <c r="A99" s="36"/>
      <c r="D99" s="36"/>
      <c r="E99" s="36"/>
      <c r="F99" s="36"/>
      <c r="G99" s="36"/>
      <c r="H99" s="36"/>
      <c r="I99" s="39"/>
      <c r="J99" s="39"/>
    </row>
    <row r="100" spans="1:10" s="37" customFormat="1" ht="12.75">
      <c r="A100" s="36"/>
      <c r="D100" s="36"/>
      <c r="E100" s="36"/>
      <c r="F100" s="36"/>
      <c r="G100" s="36"/>
      <c r="H100" s="36"/>
      <c r="I100" s="39"/>
      <c r="J100" s="39"/>
    </row>
  </sheetData>
  <sheetProtection selectLockedCells="1" selectUnlockedCells="1"/>
  <mergeCells count="2">
    <mergeCell ref="F2:H2"/>
    <mergeCell ref="I2:J2"/>
  </mergeCells>
  <conditionalFormatting sqref="H4:H70">
    <cfRule type="cellIs" priority="1" dxfId="0" operator="equal" stopIfTrue="1">
      <formula>0</formula>
    </cfRule>
  </conditionalFormatting>
  <conditionalFormatting sqref="I4:J70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01"/>
  <sheetViews>
    <sheetView workbookViewId="0" topLeftCell="A1">
      <selection activeCell="O26" sqref="O26"/>
    </sheetView>
  </sheetViews>
  <sheetFormatPr defaultColWidth="11.421875" defaultRowHeight="12.75"/>
  <cols>
    <col min="1" max="1" width="6.7109375" style="10" customWidth="1"/>
    <col min="2" max="2" width="18.140625" style="1" customWidth="1"/>
    <col min="3" max="3" width="33.421875" style="1" customWidth="1"/>
    <col min="4" max="5" width="11.421875" style="10" customWidth="1"/>
    <col min="6" max="10" width="0" style="10" hidden="1" customWidth="1"/>
    <col min="11" max="11" width="2.57421875" style="1" customWidth="1"/>
    <col min="12" max="12" width="8.7109375" style="1" customWidth="1"/>
    <col min="13" max="13" width="4.7109375" style="1" customWidth="1"/>
    <col min="14" max="14" width="8.7109375" style="1" customWidth="1"/>
    <col min="15" max="15" width="4.7109375" style="1" customWidth="1"/>
    <col min="16" max="17" width="10.140625" style="1" customWidth="1"/>
    <col min="18" max="18" width="3.28125" style="1" customWidth="1"/>
    <col min="19" max="19" width="6.8515625" style="1" customWidth="1"/>
    <col min="20" max="20" width="5.28125" style="1" customWidth="1"/>
    <col min="21" max="21" width="20.00390625" style="1" customWidth="1"/>
    <col min="22" max="25" width="20.7109375" style="1" customWidth="1"/>
    <col min="26" max="27" width="6.57421875" style="1" customWidth="1"/>
    <col min="28" max="16384" width="10.7109375" style="1" customWidth="1"/>
  </cols>
  <sheetData>
    <row r="1" spans="1:28" s="20" customFormat="1" ht="30" customHeight="1">
      <c r="A1" s="11" t="s">
        <v>27</v>
      </c>
      <c r="B1" s="12"/>
      <c r="C1" s="13" t="s">
        <v>231</v>
      </c>
      <c r="D1" s="14"/>
      <c r="E1" s="14"/>
      <c r="F1" s="14"/>
      <c r="G1" s="15" t="s">
        <v>29</v>
      </c>
      <c r="H1" s="14"/>
      <c r="I1" s="14"/>
      <c r="J1" s="14"/>
      <c r="K1" s="14"/>
      <c r="L1" s="14"/>
      <c r="M1" s="14"/>
      <c r="N1" s="14"/>
      <c r="O1" s="16"/>
      <c r="P1" s="17"/>
      <c r="Q1" s="18"/>
      <c r="R1" s="18"/>
      <c r="S1" s="13" t="s">
        <v>231</v>
      </c>
      <c r="T1" s="14"/>
      <c r="U1" s="19"/>
      <c r="V1" s="12"/>
      <c r="W1" s="12"/>
      <c r="X1" s="12"/>
      <c r="Y1" s="12"/>
      <c r="Z1" s="14"/>
      <c r="AA1" s="14"/>
      <c r="AB1" s="14"/>
    </row>
    <row r="2" spans="1:28" s="20" customFormat="1" ht="19.5" customHeight="1">
      <c r="A2" s="21" t="s">
        <v>30</v>
      </c>
      <c r="B2" s="22"/>
      <c r="C2" s="22"/>
      <c r="D2" s="16"/>
      <c r="E2" s="16"/>
      <c r="F2" s="23" t="s">
        <v>31</v>
      </c>
      <c r="G2" s="23"/>
      <c r="H2" s="23"/>
      <c r="I2" s="23" t="s">
        <v>32</v>
      </c>
      <c r="J2" s="23"/>
      <c r="K2" s="24"/>
      <c r="L2" s="25" t="s">
        <v>33</v>
      </c>
      <c r="M2" s="25"/>
      <c r="N2" s="25"/>
      <c r="O2" s="25"/>
      <c r="P2" s="25"/>
      <c r="Q2" s="48" t="s">
        <v>34</v>
      </c>
      <c r="R2" s="24"/>
      <c r="S2" s="27" t="s">
        <v>35</v>
      </c>
      <c r="T2" s="16"/>
      <c r="U2" s="28"/>
      <c r="V2" s="22"/>
      <c r="W2" s="22"/>
      <c r="X2" s="22"/>
      <c r="Y2" s="22"/>
      <c r="Z2" s="16"/>
      <c r="AA2" s="16"/>
      <c r="AB2" s="16"/>
    </row>
    <row r="3" spans="1:28" s="20" customFormat="1" ht="12.75">
      <c r="A3" s="29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1" t="s">
        <v>41</v>
      </c>
      <c r="H3" s="32" t="s">
        <v>42</v>
      </c>
      <c r="I3" s="31" t="s">
        <v>43</v>
      </c>
      <c r="J3" s="31" t="s">
        <v>44</v>
      </c>
      <c r="K3" s="24"/>
      <c r="L3" s="33" t="s">
        <v>45</v>
      </c>
      <c r="M3" s="34" t="s">
        <v>46</v>
      </c>
      <c r="N3" s="33" t="s">
        <v>47</v>
      </c>
      <c r="O3" s="34" t="s">
        <v>46</v>
      </c>
      <c r="P3" s="49" t="s">
        <v>48</v>
      </c>
      <c r="Q3" s="48"/>
      <c r="R3" s="24"/>
      <c r="S3" s="29" t="s">
        <v>49</v>
      </c>
      <c r="T3" s="29" t="s">
        <v>4</v>
      </c>
      <c r="U3" s="29" t="s">
        <v>36</v>
      </c>
      <c r="V3" s="29" t="s">
        <v>50</v>
      </c>
      <c r="W3" s="29" t="s">
        <v>51</v>
      </c>
      <c r="X3" s="29" t="s">
        <v>52</v>
      </c>
      <c r="Y3" s="29" t="s">
        <v>53</v>
      </c>
      <c r="Z3" s="30" t="s">
        <v>54</v>
      </c>
      <c r="AA3" s="30" t="s">
        <v>55</v>
      </c>
      <c r="AB3" s="29" t="s">
        <v>56</v>
      </c>
    </row>
    <row r="4" spans="1:28" s="20" customFormat="1" ht="12.75">
      <c r="A4" s="36">
        <v>8</v>
      </c>
      <c r="B4" s="47" t="s">
        <v>75</v>
      </c>
      <c r="C4" s="47" t="s">
        <v>140</v>
      </c>
      <c r="D4" s="46">
        <v>1962</v>
      </c>
      <c r="E4" s="46">
        <v>45189982</v>
      </c>
      <c r="F4" s="46">
        <v>269</v>
      </c>
      <c r="G4" s="46">
        <v>263</v>
      </c>
      <c r="H4" s="50">
        <f>F4+G4</f>
        <v>532</v>
      </c>
      <c r="I4" s="39">
        <v>253</v>
      </c>
      <c r="J4" s="39"/>
      <c r="K4" s="40"/>
      <c r="L4" s="37">
        <f>91+86+93</f>
        <v>270</v>
      </c>
      <c r="M4" s="37"/>
      <c r="N4" s="37">
        <f>92+87+92</f>
        <v>271</v>
      </c>
      <c r="O4" s="37"/>
      <c r="P4" s="43">
        <f>L4+N4</f>
        <v>541</v>
      </c>
      <c r="Q4" s="51"/>
      <c r="R4" s="40"/>
      <c r="S4" s="52"/>
      <c r="T4" s="52"/>
      <c r="U4" s="52"/>
      <c r="V4" s="52"/>
      <c r="W4" s="52"/>
      <c r="X4" s="52"/>
      <c r="Y4" s="52"/>
      <c r="Z4" s="67"/>
      <c r="AA4" s="67"/>
      <c r="AB4" s="52"/>
    </row>
    <row r="5" spans="1:28" s="37" customFormat="1" ht="12.75">
      <c r="A5" s="36">
        <v>8</v>
      </c>
      <c r="B5" s="37" t="s">
        <v>111</v>
      </c>
      <c r="C5" s="37" t="s">
        <v>122</v>
      </c>
      <c r="D5" s="36">
        <v>1970</v>
      </c>
      <c r="E5" s="36" t="s">
        <v>123</v>
      </c>
      <c r="F5" s="36"/>
      <c r="G5" s="36"/>
      <c r="H5" s="50">
        <f>F5+G5</f>
        <v>0</v>
      </c>
      <c r="I5" s="39"/>
      <c r="J5" s="39"/>
      <c r="K5" s="40"/>
      <c r="L5" s="37">
        <f>89+85+82</f>
        <v>256</v>
      </c>
      <c r="N5" s="37">
        <v>263</v>
      </c>
      <c r="P5" s="43">
        <f>L5+N5</f>
        <v>519</v>
      </c>
      <c r="Q5" s="51"/>
      <c r="R5" s="40"/>
      <c r="AB5" s="43">
        <f>Z5+AA5</f>
        <v>0</v>
      </c>
    </row>
    <row r="6" spans="1:28" s="37" customFormat="1" ht="12.75">
      <c r="A6" s="36">
        <v>8</v>
      </c>
      <c r="B6" s="37" t="s">
        <v>111</v>
      </c>
      <c r="C6" s="37" t="s">
        <v>112</v>
      </c>
      <c r="D6" s="36">
        <v>1992</v>
      </c>
      <c r="E6" s="36">
        <v>66703152</v>
      </c>
      <c r="F6" s="36"/>
      <c r="G6" s="36"/>
      <c r="H6" s="50">
        <f>F6+G6</f>
        <v>0</v>
      </c>
      <c r="I6" s="39"/>
      <c r="J6" s="39"/>
      <c r="K6" s="40"/>
      <c r="L6" s="37">
        <f>85+92+89</f>
        <v>266</v>
      </c>
      <c r="N6" s="37">
        <f>87+87+87</f>
        <v>261</v>
      </c>
      <c r="P6" s="43">
        <f>L6+N6</f>
        <v>527</v>
      </c>
      <c r="Q6" s="51"/>
      <c r="R6" s="40"/>
      <c r="AB6" s="43">
        <f>Z6+AA6</f>
        <v>0</v>
      </c>
    </row>
    <row r="7" spans="1:28" s="37" customFormat="1" ht="12.75">
      <c r="A7" s="36">
        <v>8</v>
      </c>
      <c r="B7" s="37" t="s">
        <v>84</v>
      </c>
      <c r="C7" s="37" t="s">
        <v>133</v>
      </c>
      <c r="D7" s="36">
        <v>1991</v>
      </c>
      <c r="E7" s="36">
        <v>66733954</v>
      </c>
      <c r="F7" s="36"/>
      <c r="G7" s="36"/>
      <c r="H7" s="50">
        <f>F7+G7</f>
        <v>0</v>
      </c>
      <c r="I7" s="39"/>
      <c r="J7" s="39"/>
      <c r="K7" s="40"/>
      <c r="L7" s="37">
        <f>88+89+93</f>
        <v>270</v>
      </c>
      <c r="N7" s="37">
        <f>88+80+85</f>
        <v>253</v>
      </c>
      <c r="P7" s="43">
        <f>L7+N7</f>
        <v>523</v>
      </c>
      <c r="R7" s="54"/>
      <c r="AB7" s="43">
        <f>Z7+AA7</f>
        <v>0</v>
      </c>
    </row>
    <row r="8" spans="1:28" s="37" customFormat="1" ht="12.75">
      <c r="A8" s="36">
        <v>8</v>
      </c>
      <c r="B8" s="37" t="s">
        <v>84</v>
      </c>
      <c r="C8" s="37" t="s">
        <v>131</v>
      </c>
      <c r="D8" s="36">
        <v>1965</v>
      </c>
      <c r="E8" s="36" t="s">
        <v>132</v>
      </c>
      <c r="F8" s="36">
        <f>89+90+89</f>
        <v>268</v>
      </c>
      <c r="G8" s="36"/>
      <c r="H8" s="50">
        <f>F8+G8</f>
        <v>268</v>
      </c>
      <c r="I8" s="39"/>
      <c r="J8" s="39"/>
      <c r="K8" s="40"/>
      <c r="L8" s="37">
        <f>89+90+89</f>
        <v>268</v>
      </c>
      <c r="N8" s="37">
        <f>77+84+84</f>
        <v>245</v>
      </c>
      <c r="P8" s="43">
        <f>L8+N8</f>
        <v>513</v>
      </c>
      <c r="Q8" s="51"/>
      <c r="R8" s="40"/>
      <c r="AB8" s="43">
        <f>Z8+AA8</f>
        <v>0</v>
      </c>
    </row>
    <row r="9" spans="1:28" s="37" customFormat="1" ht="12.75">
      <c r="A9" s="36">
        <v>8</v>
      </c>
      <c r="B9" s="37" t="s">
        <v>148</v>
      </c>
      <c r="C9" s="37" t="s">
        <v>149</v>
      </c>
      <c r="D9" s="36">
        <v>1978</v>
      </c>
      <c r="E9" s="36" t="s">
        <v>150</v>
      </c>
      <c r="F9" s="36">
        <f>84+88+83</f>
        <v>255</v>
      </c>
      <c r="G9" s="36"/>
      <c r="H9" s="50">
        <f>F9+G9</f>
        <v>255</v>
      </c>
      <c r="I9" s="39"/>
      <c r="J9" s="39"/>
      <c r="K9" s="40"/>
      <c r="L9" s="37">
        <f>84+88+83</f>
        <v>255</v>
      </c>
      <c r="P9" s="43">
        <f>L9+N9</f>
        <v>255</v>
      </c>
      <c r="Q9" s="51"/>
      <c r="R9" s="40"/>
      <c r="AB9" s="43">
        <f>Z9+AA9</f>
        <v>0</v>
      </c>
    </row>
    <row r="10" spans="1:28" s="37" customFormat="1" ht="12.75">
      <c r="A10" s="36"/>
      <c r="D10" s="36"/>
      <c r="E10" s="36"/>
      <c r="F10" s="36"/>
      <c r="G10" s="36"/>
      <c r="H10" s="50">
        <f>F10+G10</f>
        <v>0</v>
      </c>
      <c r="I10" s="39"/>
      <c r="J10" s="39"/>
      <c r="K10" s="40"/>
      <c r="P10" s="43">
        <f>L10+N10</f>
        <v>0</v>
      </c>
      <c r="Q10" s="51"/>
      <c r="R10" s="40"/>
      <c r="AB10" s="43">
        <f>Z10+AA10</f>
        <v>0</v>
      </c>
    </row>
    <row r="11" spans="1:28" s="37" customFormat="1" ht="12.75">
      <c r="A11" s="36"/>
      <c r="D11" s="36"/>
      <c r="E11" s="36"/>
      <c r="F11" s="36"/>
      <c r="G11" s="36"/>
      <c r="H11" s="50">
        <f>F11+G11</f>
        <v>0</v>
      </c>
      <c r="I11" s="39"/>
      <c r="J11" s="39"/>
      <c r="K11" s="40"/>
      <c r="P11" s="43">
        <f>L11+N11</f>
        <v>0</v>
      </c>
      <c r="Q11" s="51"/>
      <c r="R11" s="40"/>
      <c r="AB11" s="43">
        <f>Z11+AA11</f>
        <v>0</v>
      </c>
    </row>
    <row r="12" spans="1:28" s="37" customFormat="1" ht="12.75">
      <c r="A12" s="36"/>
      <c r="D12" s="36"/>
      <c r="E12" s="36"/>
      <c r="F12" s="36"/>
      <c r="G12" s="36"/>
      <c r="H12" s="50">
        <f>F12+G12</f>
        <v>0</v>
      </c>
      <c r="I12" s="39"/>
      <c r="J12" s="39"/>
      <c r="K12" s="40"/>
      <c r="P12" s="43">
        <f>L12+N12</f>
        <v>0</v>
      </c>
      <c r="Q12" s="51"/>
      <c r="R12" s="40"/>
      <c r="AB12" s="43">
        <f>Z12+AA12</f>
        <v>0</v>
      </c>
    </row>
    <row r="13" spans="1:28" s="37" customFormat="1" ht="12.75">
      <c r="A13" s="52"/>
      <c r="B13" s="52"/>
      <c r="C13" s="52"/>
      <c r="D13" s="67"/>
      <c r="E13" s="67"/>
      <c r="F13" s="59"/>
      <c r="G13" s="59"/>
      <c r="H13" s="60"/>
      <c r="I13" s="60"/>
      <c r="J13" s="60"/>
      <c r="K13" s="54"/>
      <c r="P13" s="43">
        <f>L13+N13</f>
        <v>0</v>
      </c>
      <c r="Q13" s="51"/>
      <c r="R13" s="40"/>
      <c r="AB13" s="43">
        <f>Z13+AA13</f>
        <v>0</v>
      </c>
    </row>
    <row r="14" spans="1:28" s="37" customFormat="1" ht="12.75">
      <c r="A14" s="36"/>
      <c r="D14" s="36"/>
      <c r="E14" s="36"/>
      <c r="F14" s="36"/>
      <c r="G14" s="36"/>
      <c r="H14" s="50">
        <f>F14+G14</f>
        <v>0</v>
      </c>
      <c r="I14" s="39"/>
      <c r="J14" s="39"/>
      <c r="K14" s="40"/>
      <c r="P14" s="43">
        <f>L14+N14</f>
        <v>0</v>
      </c>
      <c r="Q14" s="51"/>
      <c r="R14" s="40"/>
      <c r="AB14" s="43">
        <f>Z14+AA14</f>
        <v>0</v>
      </c>
    </row>
    <row r="15" spans="1:28" s="37" customFormat="1" ht="12.75">
      <c r="A15" s="36"/>
      <c r="D15" s="36"/>
      <c r="E15" s="36"/>
      <c r="F15" s="36"/>
      <c r="G15" s="36"/>
      <c r="H15" s="50">
        <f>F15+G15</f>
        <v>0</v>
      </c>
      <c r="I15" s="39"/>
      <c r="J15" s="39"/>
      <c r="K15" s="40"/>
      <c r="P15" s="43">
        <f>L15+N15</f>
        <v>0</v>
      </c>
      <c r="Q15" s="51"/>
      <c r="R15" s="40"/>
      <c r="AB15" s="43">
        <f>Z15+AA15</f>
        <v>0</v>
      </c>
    </row>
    <row r="16" spans="1:28" s="37" customFormat="1" ht="12.75">
      <c r="A16" s="36"/>
      <c r="D16" s="36"/>
      <c r="E16" s="36"/>
      <c r="F16" s="36"/>
      <c r="G16" s="36"/>
      <c r="H16" s="50">
        <f>F16+G16</f>
        <v>0</v>
      </c>
      <c r="I16" s="39"/>
      <c r="J16" s="39"/>
      <c r="K16" s="40"/>
      <c r="P16" s="43">
        <f>L16+N16</f>
        <v>0</v>
      </c>
      <c r="Q16" s="51"/>
      <c r="R16" s="40"/>
      <c r="AB16" s="43">
        <f>Z16+AA16</f>
        <v>0</v>
      </c>
    </row>
    <row r="17" spans="1:28" s="37" customFormat="1" ht="12.75">
      <c r="A17" s="36"/>
      <c r="D17" s="36"/>
      <c r="E17" s="36"/>
      <c r="F17" s="36"/>
      <c r="G17" s="36"/>
      <c r="H17" s="50">
        <f>F17+G17</f>
        <v>0</v>
      </c>
      <c r="I17" s="39"/>
      <c r="J17" s="39"/>
      <c r="K17" s="40"/>
      <c r="P17" s="43">
        <f>L17+N17</f>
        <v>0</v>
      </c>
      <c r="Q17" s="51"/>
      <c r="R17" s="40"/>
      <c r="AB17" s="43">
        <f>Z17+AA17</f>
        <v>0</v>
      </c>
    </row>
    <row r="18" spans="1:28" s="37" customFormat="1" ht="12.75">
      <c r="A18" s="36"/>
      <c r="D18" s="36"/>
      <c r="E18" s="36"/>
      <c r="F18" s="36"/>
      <c r="G18" s="36"/>
      <c r="H18" s="50">
        <f>F18+G18</f>
        <v>0</v>
      </c>
      <c r="I18" s="39"/>
      <c r="J18" s="39"/>
      <c r="K18" s="40"/>
      <c r="P18" s="43">
        <f>L18+N18</f>
        <v>0</v>
      </c>
      <c r="Q18" s="51"/>
      <c r="R18" s="40"/>
      <c r="AB18" s="43">
        <f>Z18+AA18</f>
        <v>0</v>
      </c>
    </row>
    <row r="19" spans="1:28" s="37" customFormat="1" ht="12.75">
      <c r="A19" s="36"/>
      <c r="D19" s="36"/>
      <c r="E19" s="36"/>
      <c r="F19" s="36"/>
      <c r="G19" s="36"/>
      <c r="H19" s="50">
        <f>F19+G19</f>
        <v>0</v>
      </c>
      <c r="I19" s="39"/>
      <c r="J19" s="39"/>
      <c r="K19" s="40"/>
      <c r="P19" s="43">
        <f>L19+N19</f>
        <v>0</v>
      </c>
      <c r="Q19" s="51"/>
      <c r="R19" s="40"/>
      <c r="AB19" s="43">
        <f>Z19+AA19</f>
        <v>0</v>
      </c>
    </row>
    <row r="20" spans="1:28" s="37" customFormat="1" ht="12.75">
      <c r="A20" s="36"/>
      <c r="D20" s="36"/>
      <c r="E20" s="36"/>
      <c r="F20" s="36"/>
      <c r="G20" s="36"/>
      <c r="H20" s="50">
        <f>F20+G20</f>
        <v>0</v>
      </c>
      <c r="I20" s="39"/>
      <c r="J20" s="39"/>
      <c r="K20" s="40"/>
      <c r="P20" s="43">
        <f>L20+N20</f>
        <v>0</v>
      </c>
      <c r="Q20" s="51"/>
      <c r="R20" s="40"/>
      <c r="AB20" s="43">
        <f>Z20+AA20</f>
        <v>0</v>
      </c>
    </row>
    <row r="21" spans="1:28" s="37" customFormat="1" ht="12.75">
      <c r="A21" s="36"/>
      <c r="D21" s="36"/>
      <c r="E21" s="36"/>
      <c r="F21" s="36"/>
      <c r="G21" s="36"/>
      <c r="H21" s="50">
        <f>F21+G21</f>
        <v>0</v>
      </c>
      <c r="I21" s="39"/>
      <c r="J21" s="39"/>
      <c r="K21" s="40"/>
      <c r="P21" s="43">
        <f>L21+N21</f>
        <v>0</v>
      </c>
      <c r="Q21" s="51"/>
      <c r="R21" s="40"/>
      <c r="AB21" s="43">
        <f>Z21+AA21</f>
        <v>0</v>
      </c>
    </row>
    <row r="22" spans="1:28" s="37" customFormat="1" ht="12.75">
      <c r="A22" s="36"/>
      <c r="D22" s="36"/>
      <c r="E22" s="36"/>
      <c r="F22" s="36"/>
      <c r="G22" s="36"/>
      <c r="H22" s="50">
        <f>F22+G22</f>
        <v>0</v>
      </c>
      <c r="I22" s="39"/>
      <c r="J22" s="39"/>
      <c r="K22" s="40"/>
      <c r="P22" s="43">
        <f>L22+N22</f>
        <v>0</v>
      </c>
      <c r="Q22" s="51"/>
      <c r="R22" s="40"/>
      <c r="AB22" s="43">
        <f>Z22+AA22</f>
        <v>0</v>
      </c>
    </row>
    <row r="23" spans="1:28" s="37" customFormat="1" ht="12.75">
      <c r="A23" s="36"/>
      <c r="D23" s="36"/>
      <c r="E23" s="36"/>
      <c r="F23" s="36"/>
      <c r="G23" s="36"/>
      <c r="H23" s="50">
        <f>F23+G23</f>
        <v>0</v>
      </c>
      <c r="I23" s="39"/>
      <c r="J23" s="39"/>
      <c r="K23" s="40"/>
      <c r="P23" s="43">
        <f>L23+N23</f>
        <v>0</v>
      </c>
      <c r="Q23" s="51"/>
      <c r="R23" s="40"/>
      <c r="AB23" s="43">
        <f>Z23+AA23</f>
        <v>0</v>
      </c>
    </row>
    <row r="24" spans="1:28" s="37" customFormat="1" ht="12.75">
      <c r="A24" s="36"/>
      <c r="D24" s="36"/>
      <c r="E24" s="36"/>
      <c r="F24" s="36"/>
      <c r="G24" s="36"/>
      <c r="H24" s="50">
        <f>F24+G24</f>
        <v>0</v>
      </c>
      <c r="I24" s="39"/>
      <c r="J24" s="39"/>
      <c r="K24" s="40"/>
      <c r="P24" s="43">
        <f>L24+N24</f>
        <v>0</v>
      </c>
      <c r="Q24" s="51"/>
      <c r="R24" s="40"/>
      <c r="AB24" s="43">
        <f>Z24+AA24</f>
        <v>0</v>
      </c>
    </row>
    <row r="25" spans="1:28" s="37" customFormat="1" ht="12.75">
      <c r="A25" s="36"/>
      <c r="D25" s="36"/>
      <c r="E25" s="36"/>
      <c r="F25" s="36"/>
      <c r="G25" s="36"/>
      <c r="H25" s="50">
        <f>F25+G25</f>
        <v>0</v>
      </c>
      <c r="I25" s="39"/>
      <c r="J25" s="39"/>
      <c r="K25" s="40"/>
      <c r="P25" s="43">
        <f>L25+N25</f>
        <v>0</v>
      </c>
      <c r="Q25" s="51"/>
      <c r="R25" s="40"/>
      <c r="AB25" s="43">
        <f>Z25+AA25</f>
        <v>0</v>
      </c>
    </row>
    <row r="26" spans="1:28" s="37" customFormat="1" ht="12.75">
      <c r="A26" s="36"/>
      <c r="D26" s="36"/>
      <c r="E26" s="36"/>
      <c r="F26" s="36"/>
      <c r="G26" s="36"/>
      <c r="H26" s="50">
        <f>F26+G26</f>
        <v>0</v>
      </c>
      <c r="I26" s="39"/>
      <c r="J26" s="39"/>
      <c r="K26" s="40"/>
      <c r="P26" s="43">
        <f>L26+N26</f>
        <v>0</v>
      </c>
      <c r="Q26" s="51"/>
      <c r="R26" s="40"/>
      <c r="AB26" s="43">
        <f>Z26+AA26</f>
        <v>0</v>
      </c>
    </row>
    <row r="27" spans="1:28" s="37" customFormat="1" ht="12.75">
      <c r="A27" s="36"/>
      <c r="D27" s="36"/>
      <c r="E27" s="36"/>
      <c r="F27" s="36"/>
      <c r="G27" s="36"/>
      <c r="H27" s="50">
        <f>F27+G27</f>
        <v>0</v>
      </c>
      <c r="I27" s="39"/>
      <c r="J27" s="39"/>
      <c r="K27" s="40"/>
      <c r="P27" s="43">
        <f>L27+N27</f>
        <v>0</v>
      </c>
      <c r="Q27" s="51"/>
      <c r="R27" s="40"/>
      <c r="AB27" s="43">
        <f>Z27+AA27</f>
        <v>0</v>
      </c>
    </row>
    <row r="28" spans="1:28" s="37" customFormat="1" ht="12.75">
      <c r="A28" s="36"/>
      <c r="D28" s="36"/>
      <c r="E28" s="36"/>
      <c r="F28" s="36"/>
      <c r="G28" s="36"/>
      <c r="H28" s="50">
        <f>F28+G28</f>
        <v>0</v>
      </c>
      <c r="I28" s="39"/>
      <c r="J28" s="39"/>
      <c r="K28" s="40"/>
      <c r="P28" s="43">
        <f>L28+N28</f>
        <v>0</v>
      </c>
      <c r="Q28" s="51"/>
      <c r="R28" s="40"/>
      <c r="AB28" s="43">
        <f>Z28+AA28</f>
        <v>0</v>
      </c>
    </row>
    <row r="29" spans="1:28" s="37" customFormat="1" ht="12.75">
      <c r="A29" s="36"/>
      <c r="D29" s="36"/>
      <c r="E29" s="36"/>
      <c r="F29" s="36"/>
      <c r="G29" s="36"/>
      <c r="H29" s="50">
        <f>F29+G29</f>
        <v>0</v>
      </c>
      <c r="I29" s="39"/>
      <c r="J29" s="39"/>
      <c r="K29" s="40"/>
      <c r="P29" s="43">
        <f>L29+N29</f>
        <v>0</v>
      </c>
      <c r="Q29" s="51"/>
      <c r="R29" s="40"/>
      <c r="AB29" s="43">
        <f>Z29+AA29</f>
        <v>0</v>
      </c>
    </row>
    <row r="30" spans="1:28" s="37" customFormat="1" ht="12.75">
      <c r="A30" s="36"/>
      <c r="D30" s="36"/>
      <c r="E30" s="36"/>
      <c r="F30" s="36"/>
      <c r="G30" s="36"/>
      <c r="H30" s="50">
        <f>F30+G30</f>
        <v>0</v>
      </c>
      <c r="I30" s="39"/>
      <c r="J30" s="39"/>
      <c r="K30" s="40"/>
      <c r="P30" s="43">
        <f>L30+N30</f>
        <v>0</v>
      </c>
      <c r="Q30" s="51"/>
      <c r="R30" s="40"/>
      <c r="AB30" s="43">
        <f>Z30+AA30</f>
        <v>0</v>
      </c>
    </row>
    <row r="31" spans="1:28" s="37" customFormat="1" ht="12.75">
      <c r="A31" s="36"/>
      <c r="D31" s="36"/>
      <c r="E31" s="36"/>
      <c r="F31" s="36"/>
      <c r="G31" s="36"/>
      <c r="H31" s="50">
        <f>F31+G31</f>
        <v>0</v>
      </c>
      <c r="I31" s="39"/>
      <c r="J31" s="39"/>
      <c r="K31" s="40"/>
      <c r="P31" s="43">
        <f>L31+N31</f>
        <v>0</v>
      </c>
      <c r="Q31" s="51"/>
      <c r="R31" s="40"/>
      <c r="AB31" s="43">
        <f>Z31+AA31</f>
        <v>0</v>
      </c>
    </row>
    <row r="32" spans="1:28" s="37" customFormat="1" ht="12.75">
      <c r="A32" s="36"/>
      <c r="D32" s="36"/>
      <c r="E32" s="36"/>
      <c r="F32" s="36"/>
      <c r="G32" s="36"/>
      <c r="H32" s="50">
        <f>F32+G32</f>
        <v>0</v>
      </c>
      <c r="I32" s="39"/>
      <c r="J32" s="39"/>
      <c r="K32" s="40"/>
      <c r="P32" s="43">
        <f>L32+N32</f>
        <v>0</v>
      </c>
      <c r="Q32" s="51"/>
      <c r="R32" s="40"/>
      <c r="AB32" s="43"/>
    </row>
    <row r="33" spans="1:28" s="37" customFormat="1" ht="12.75">
      <c r="A33" s="36"/>
      <c r="D33" s="36"/>
      <c r="E33" s="36"/>
      <c r="F33" s="36"/>
      <c r="G33" s="36"/>
      <c r="H33" s="50">
        <f>F33+G33</f>
        <v>0</v>
      </c>
      <c r="I33" s="39"/>
      <c r="J33" s="39"/>
      <c r="K33" s="40"/>
      <c r="P33" s="43">
        <f>L33+N33</f>
        <v>0</v>
      </c>
      <c r="Q33" s="51"/>
      <c r="R33" s="40"/>
      <c r="AB33" s="43"/>
    </row>
    <row r="34" spans="1:28" s="37" customFormat="1" ht="12.75">
      <c r="A34" s="36"/>
      <c r="D34" s="36"/>
      <c r="E34" s="36"/>
      <c r="F34" s="36"/>
      <c r="G34" s="36"/>
      <c r="H34" s="50">
        <f>F34+G34</f>
        <v>0</v>
      </c>
      <c r="I34" s="39"/>
      <c r="J34" s="39"/>
      <c r="K34" s="40"/>
      <c r="P34" s="43">
        <f>L34+N34</f>
        <v>0</v>
      </c>
      <c r="Q34" s="51"/>
      <c r="R34" s="40"/>
      <c r="AB34" s="43"/>
    </row>
    <row r="35" spans="1:28" s="37" customFormat="1" ht="12.75">
      <c r="A35" s="36"/>
      <c r="D35" s="36"/>
      <c r="E35" s="36"/>
      <c r="F35" s="36"/>
      <c r="G35" s="36"/>
      <c r="H35" s="50">
        <f>F35+G35</f>
        <v>0</v>
      </c>
      <c r="I35" s="39"/>
      <c r="J35" s="39"/>
      <c r="K35" s="40"/>
      <c r="P35" s="43">
        <f>L35+N35</f>
        <v>0</v>
      </c>
      <c r="Q35" s="51"/>
      <c r="R35" s="40"/>
      <c r="AB35" s="43"/>
    </row>
    <row r="36" spans="1:28" s="37" customFormat="1" ht="12.75">
      <c r="A36" s="36"/>
      <c r="D36" s="36"/>
      <c r="E36" s="36"/>
      <c r="F36" s="36"/>
      <c r="G36" s="36"/>
      <c r="H36" s="50">
        <f>F36+G36</f>
        <v>0</v>
      </c>
      <c r="I36" s="39"/>
      <c r="J36" s="39"/>
      <c r="K36" s="40"/>
      <c r="P36" s="43">
        <f>L36+N36</f>
        <v>0</v>
      </c>
      <c r="Q36" s="51"/>
      <c r="R36" s="40"/>
      <c r="AB36" s="43"/>
    </row>
    <row r="37" spans="1:28" s="37" customFormat="1" ht="12.75">
      <c r="A37" s="36"/>
      <c r="D37" s="36"/>
      <c r="E37" s="36"/>
      <c r="F37" s="36"/>
      <c r="G37" s="36"/>
      <c r="H37" s="50">
        <f>F37+G37</f>
        <v>0</v>
      </c>
      <c r="I37" s="39"/>
      <c r="J37" s="39"/>
      <c r="K37" s="40"/>
      <c r="P37" s="43">
        <f>L37+N37</f>
        <v>0</v>
      </c>
      <c r="Q37" s="51"/>
      <c r="R37" s="40"/>
      <c r="AB37" s="43"/>
    </row>
    <row r="38" spans="1:28" s="37" customFormat="1" ht="12.75">
      <c r="A38" s="36"/>
      <c r="D38" s="36"/>
      <c r="E38" s="36"/>
      <c r="F38" s="36"/>
      <c r="G38" s="36"/>
      <c r="H38" s="50">
        <f>F38+G38</f>
        <v>0</v>
      </c>
      <c r="I38" s="39"/>
      <c r="J38" s="39"/>
      <c r="K38" s="40"/>
      <c r="P38" s="43">
        <f>L38+N38</f>
        <v>0</v>
      </c>
      <c r="Q38" s="51"/>
      <c r="R38" s="40"/>
      <c r="AB38" s="43"/>
    </row>
    <row r="39" spans="1:28" s="37" customFormat="1" ht="12.75">
      <c r="A39" s="36"/>
      <c r="D39" s="36"/>
      <c r="E39" s="36"/>
      <c r="F39" s="36"/>
      <c r="G39" s="36"/>
      <c r="H39" s="50">
        <f>F39+G39</f>
        <v>0</v>
      </c>
      <c r="I39" s="39"/>
      <c r="J39" s="39"/>
      <c r="K39" s="40"/>
      <c r="P39" s="43">
        <f>L39+N39</f>
        <v>0</v>
      </c>
      <c r="Q39" s="51"/>
      <c r="R39" s="40"/>
      <c r="AB39" s="43"/>
    </row>
    <row r="40" spans="1:28" s="37" customFormat="1" ht="12.75">
      <c r="A40" s="36"/>
      <c r="D40" s="36"/>
      <c r="E40" s="36"/>
      <c r="F40" s="36"/>
      <c r="G40" s="36"/>
      <c r="H40" s="50">
        <f>F40+G40</f>
        <v>0</v>
      </c>
      <c r="I40" s="39"/>
      <c r="J40" s="39"/>
      <c r="K40" s="40"/>
      <c r="P40" s="43">
        <f>L40+N40</f>
        <v>0</v>
      </c>
      <c r="Q40" s="51"/>
      <c r="R40" s="40"/>
      <c r="AB40" s="43"/>
    </row>
    <row r="41" spans="1:28" s="37" customFormat="1" ht="12.75">
      <c r="A41" s="36"/>
      <c r="D41" s="36"/>
      <c r="E41" s="36"/>
      <c r="F41" s="36"/>
      <c r="G41" s="36"/>
      <c r="H41" s="50">
        <f>F41+G41</f>
        <v>0</v>
      </c>
      <c r="I41" s="39"/>
      <c r="J41" s="39"/>
      <c r="K41" s="40"/>
      <c r="P41" s="43">
        <f>L41+N41</f>
        <v>0</v>
      </c>
      <c r="Q41" s="51"/>
      <c r="R41" s="40"/>
      <c r="AB41" s="43"/>
    </row>
    <row r="42" spans="1:28" s="37" customFormat="1" ht="12.75">
      <c r="A42" s="36"/>
      <c r="D42" s="36"/>
      <c r="E42" s="36"/>
      <c r="F42" s="36"/>
      <c r="G42" s="36"/>
      <c r="H42" s="50">
        <f>F42+G42</f>
        <v>0</v>
      </c>
      <c r="I42" s="39"/>
      <c r="J42" s="39"/>
      <c r="K42" s="40"/>
      <c r="P42" s="43">
        <f>L42+N42</f>
        <v>0</v>
      </c>
      <c r="Q42" s="51"/>
      <c r="R42" s="40"/>
      <c r="AB42" s="43"/>
    </row>
    <row r="43" spans="1:28" s="37" customFormat="1" ht="12.75">
      <c r="A43" s="36"/>
      <c r="D43" s="36"/>
      <c r="E43" s="36"/>
      <c r="F43" s="36"/>
      <c r="G43" s="36"/>
      <c r="H43" s="50">
        <f>F43+G43</f>
        <v>0</v>
      </c>
      <c r="I43" s="39"/>
      <c r="J43" s="39"/>
      <c r="K43" s="40"/>
      <c r="P43" s="43">
        <f>L43+N43</f>
        <v>0</v>
      </c>
      <c r="Q43" s="51"/>
      <c r="R43" s="40"/>
      <c r="AB43" s="43"/>
    </row>
    <row r="44" spans="1:28" s="37" customFormat="1" ht="12.75">
      <c r="A44" s="36"/>
      <c r="D44" s="36"/>
      <c r="E44" s="36"/>
      <c r="F44" s="36"/>
      <c r="G44" s="36"/>
      <c r="H44" s="50">
        <f>F44+G44</f>
        <v>0</v>
      </c>
      <c r="I44" s="39"/>
      <c r="J44" s="39"/>
      <c r="K44" s="40"/>
      <c r="P44" s="43">
        <f>L44+N44</f>
        <v>0</v>
      </c>
      <c r="Q44" s="51"/>
      <c r="R44" s="40"/>
      <c r="AB44" s="43"/>
    </row>
    <row r="45" spans="1:28" s="37" customFormat="1" ht="12.75">
      <c r="A45" s="36"/>
      <c r="D45" s="36"/>
      <c r="E45" s="36"/>
      <c r="F45" s="36"/>
      <c r="G45" s="36"/>
      <c r="H45" s="50">
        <f>F45+G45</f>
        <v>0</v>
      </c>
      <c r="I45" s="39"/>
      <c r="J45" s="39"/>
      <c r="K45" s="40"/>
      <c r="P45" s="43">
        <f>L45+N45</f>
        <v>0</v>
      </c>
      <c r="Q45" s="51"/>
      <c r="R45" s="40"/>
      <c r="AB45" s="43"/>
    </row>
    <row r="46" spans="1:28" s="37" customFormat="1" ht="12.75">
      <c r="A46" s="36"/>
      <c r="D46" s="36"/>
      <c r="E46" s="36"/>
      <c r="F46" s="36"/>
      <c r="G46" s="36"/>
      <c r="H46" s="50">
        <f>F46+G46</f>
        <v>0</v>
      </c>
      <c r="I46" s="39"/>
      <c r="J46" s="39"/>
      <c r="K46" s="40"/>
      <c r="P46" s="43">
        <f>L46+N46</f>
        <v>0</v>
      </c>
      <c r="Q46" s="51"/>
      <c r="R46" s="40"/>
      <c r="AB46" s="43"/>
    </row>
    <row r="47" spans="1:28" s="37" customFormat="1" ht="12.75">
      <c r="A47" s="36"/>
      <c r="D47" s="36"/>
      <c r="E47" s="36"/>
      <c r="F47" s="36"/>
      <c r="G47" s="36"/>
      <c r="H47" s="50">
        <f>F47+G47</f>
        <v>0</v>
      </c>
      <c r="I47" s="39"/>
      <c r="J47" s="39"/>
      <c r="K47" s="40"/>
      <c r="P47" s="43">
        <f>L47+N47</f>
        <v>0</v>
      </c>
      <c r="Q47" s="51"/>
      <c r="R47" s="40"/>
      <c r="AB47" s="43"/>
    </row>
    <row r="48" spans="1:28" s="37" customFormat="1" ht="12.75">
      <c r="A48" s="36"/>
      <c r="D48" s="36"/>
      <c r="E48" s="36"/>
      <c r="F48" s="36"/>
      <c r="G48" s="36"/>
      <c r="H48" s="50">
        <f>F48+G48</f>
        <v>0</v>
      </c>
      <c r="I48" s="39"/>
      <c r="J48" s="39"/>
      <c r="K48" s="40"/>
      <c r="P48" s="43">
        <f>L48+N48</f>
        <v>0</v>
      </c>
      <c r="Q48" s="51"/>
      <c r="R48" s="40"/>
      <c r="AB48" s="43"/>
    </row>
    <row r="49" spans="1:28" s="37" customFormat="1" ht="12.75">
      <c r="A49" s="36"/>
      <c r="D49" s="36"/>
      <c r="E49" s="36"/>
      <c r="F49" s="36"/>
      <c r="G49" s="36"/>
      <c r="H49" s="50">
        <f>F49+G49</f>
        <v>0</v>
      </c>
      <c r="I49" s="39"/>
      <c r="J49" s="39"/>
      <c r="K49" s="40"/>
      <c r="P49" s="43">
        <f>L49+N49</f>
        <v>0</v>
      </c>
      <c r="Q49" s="51"/>
      <c r="R49" s="40"/>
      <c r="AB49" s="43"/>
    </row>
    <row r="50" spans="1:28" s="37" customFormat="1" ht="12.75">
      <c r="A50" s="36"/>
      <c r="D50" s="36"/>
      <c r="E50" s="36"/>
      <c r="F50" s="36"/>
      <c r="G50" s="36"/>
      <c r="H50" s="50">
        <f>F50+G50</f>
        <v>0</v>
      </c>
      <c r="I50" s="39"/>
      <c r="J50" s="39"/>
      <c r="K50" s="40"/>
      <c r="P50" s="43">
        <f>L50+N50</f>
        <v>0</v>
      </c>
      <c r="Q50" s="51"/>
      <c r="R50" s="40"/>
      <c r="AB50" s="43"/>
    </row>
    <row r="51" spans="1:28" s="37" customFormat="1" ht="12.75">
      <c r="A51" s="36"/>
      <c r="D51" s="36"/>
      <c r="E51" s="36"/>
      <c r="F51" s="36"/>
      <c r="G51" s="36"/>
      <c r="H51" s="50">
        <f>F51+G51</f>
        <v>0</v>
      </c>
      <c r="I51" s="39"/>
      <c r="J51" s="39"/>
      <c r="K51" s="40"/>
      <c r="P51" s="43">
        <f>L51+N51</f>
        <v>0</v>
      </c>
      <c r="Q51" s="51"/>
      <c r="R51" s="40"/>
      <c r="AB51" s="43"/>
    </row>
    <row r="52" spans="1:28" s="37" customFormat="1" ht="12.75">
      <c r="A52" s="36"/>
      <c r="D52" s="36"/>
      <c r="E52" s="36"/>
      <c r="F52" s="36"/>
      <c r="G52" s="36"/>
      <c r="H52" s="50">
        <f>F52+G52</f>
        <v>0</v>
      </c>
      <c r="I52" s="39"/>
      <c r="J52" s="39"/>
      <c r="K52" s="40"/>
      <c r="P52" s="43">
        <f>L52+N52</f>
        <v>0</v>
      </c>
      <c r="Q52" s="51"/>
      <c r="R52" s="40"/>
      <c r="AB52" s="43"/>
    </row>
    <row r="53" spans="1:28" s="37" customFormat="1" ht="12.75">
      <c r="A53" s="36"/>
      <c r="D53" s="36"/>
      <c r="E53" s="36"/>
      <c r="F53" s="36"/>
      <c r="G53" s="36"/>
      <c r="H53" s="50">
        <f>F53+G53</f>
        <v>0</v>
      </c>
      <c r="I53" s="39"/>
      <c r="J53" s="39"/>
      <c r="K53" s="40"/>
      <c r="P53" s="43">
        <f>L53+N53</f>
        <v>0</v>
      </c>
      <c r="Q53" s="51"/>
      <c r="R53" s="40"/>
      <c r="AB53" s="43"/>
    </row>
    <row r="54" spans="1:28" s="37" customFormat="1" ht="12.75">
      <c r="A54" s="36"/>
      <c r="D54" s="36"/>
      <c r="E54" s="36"/>
      <c r="F54" s="36"/>
      <c r="G54" s="36"/>
      <c r="H54" s="50">
        <f>F54+G54</f>
        <v>0</v>
      </c>
      <c r="I54" s="39"/>
      <c r="J54" s="39"/>
      <c r="K54" s="40"/>
      <c r="P54" s="43">
        <f>L54+N54</f>
        <v>0</v>
      </c>
      <c r="Q54" s="51"/>
      <c r="R54" s="40"/>
      <c r="AB54" s="43"/>
    </row>
    <row r="55" spans="1:28" s="37" customFormat="1" ht="12.75">
      <c r="A55" s="36"/>
      <c r="D55" s="36"/>
      <c r="E55" s="36"/>
      <c r="F55" s="36"/>
      <c r="G55" s="36"/>
      <c r="H55" s="50">
        <f>F55+G55</f>
        <v>0</v>
      </c>
      <c r="I55" s="39"/>
      <c r="J55" s="39"/>
      <c r="K55" s="40"/>
      <c r="P55" s="43">
        <f>L55+N55</f>
        <v>0</v>
      </c>
      <c r="Q55" s="51"/>
      <c r="R55" s="40"/>
      <c r="AB55" s="43"/>
    </row>
    <row r="56" spans="1:28" s="37" customFormat="1" ht="12.75">
      <c r="A56" s="36"/>
      <c r="D56" s="36"/>
      <c r="E56" s="36"/>
      <c r="F56" s="36"/>
      <c r="G56" s="36"/>
      <c r="H56" s="50">
        <f>F56+G56</f>
        <v>0</v>
      </c>
      <c r="I56" s="39"/>
      <c r="J56" s="39"/>
      <c r="K56" s="40"/>
      <c r="P56" s="43">
        <f>L56+N56</f>
        <v>0</v>
      </c>
      <c r="Q56" s="51"/>
      <c r="R56" s="40"/>
      <c r="AB56" s="43"/>
    </row>
    <row r="57" spans="1:28" s="37" customFormat="1" ht="12.75">
      <c r="A57" s="36"/>
      <c r="D57" s="36"/>
      <c r="E57" s="36"/>
      <c r="F57" s="36"/>
      <c r="G57" s="36"/>
      <c r="H57" s="50">
        <f>F57+G57</f>
        <v>0</v>
      </c>
      <c r="I57" s="39"/>
      <c r="J57" s="39"/>
      <c r="K57" s="40"/>
      <c r="P57" s="43">
        <f>L57+N57</f>
        <v>0</v>
      </c>
      <c r="Q57" s="51"/>
      <c r="R57" s="40"/>
      <c r="AB57" s="43"/>
    </row>
    <row r="58" spans="1:28" s="37" customFormat="1" ht="12.75">
      <c r="A58" s="36"/>
      <c r="D58" s="36"/>
      <c r="E58" s="36"/>
      <c r="F58" s="36"/>
      <c r="G58" s="36"/>
      <c r="H58" s="50">
        <f>F58+G58</f>
        <v>0</v>
      </c>
      <c r="I58" s="39"/>
      <c r="J58" s="39"/>
      <c r="K58" s="40"/>
      <c r="P58" s="43">
        <f>L58+N58</f>
        <v>0</v>
      </c>
      <c r="Q58" s="51"/>
      <c r="R58" s="40"/>
      <c r="AB58" s="43"/>
    </row>
    <row r="59" spans="1:28" s="37" customFormat="1" ht="12.75">
      <c r="A59" s="36"/>
      <c r="D59" s="36"/>
      <c r="E59" s="36"/>
      <c r="F59" s="36"/>
      <c r="G59" s="36"/>
      <c r="H59" s="50">
        <f>F59+G59</f>
        <v>0</v>
      </c>
      <c r="I59" s="39"/>
      <c r="J59" s="39"/>
      <c r="K59" s="40"/>
      <c r="P59" s="43">
        <f>L59+N59</f>
        <v>0</v>
      </c>
      <c r="Q59" s="51"/>
      <c r="R59" s="40"/>
      <c r="AB59" s="43"/>
    </row>
    <row r="60" spans="1:28" s="37" customFormat="1" ht="12.75">
      <c r="A60" s="36"/>
      <c r="D60" s="36"/>
      <c r="E60" s="36"/>
      <c r="F60" s="36"/>
      <c r="G60" s="36"/>
      <c r="H60" s="50">
        <f>F60+G60</f>
        <v>0</v>
      </c>
      <c r="I60" s="39"/>
      <c r="J60" s="39"/>
      <c r="K60" s="40"/>
      <c r="P60" s="43">
        <f>L60+N60</f>
        <v>0</v>
      </c>
      <c r="Q60" s="51"/>
      <c r="R60" s="40"/>
      <c r="AB60" s="43"/>
    </row>
    <row r="61" spans="1:28" s="37" customFormat="1" ht="12.75">
      <c r="A61" s="36"/>
      <c r="D61" s="36"/>
      <c r="E61" s="36"/>
      <c r="F61" s="36"/>
      <c r="G61" s="36"/>
      <c r="H61" s="50">
        <f>F61+G61</f>
        <v>0</v>
      </c>
      <c r="I61" s="39"/>
      <c r="J61" s="39"/>
      <c r="K61" s="40"/>
      <c r="P61" s="43">
        <f>L61+N61</f>
        <v>0</v>
      </c>
      <c r="Q61" s="51"/>
      <c r="R61" s="40"/>
      <c r="AB61" s="43"/>
    </row>
    <row r="62" spans="1:28" s="37" customFormat="1" ht="12.75">
      <c r="A62" s="36"/>
      <c r="D62" s="36"/>
      <c r="E62" s="36"/>
      <c r="F62" s="36"/>
      <c r="G62" s="36"/>
      <c r="H62" s="50">
        <f>F62+G62</f>
        <v>0</v>
      </c>
      <c r="I62" s="39"/>
      <c r="J62" s="39"/>
      <c r="K62" s="40"/>
      <c r="P62" s="43">
        <f>L62+N62</f>
        <v>0</v>
      </c>
      <c r="Q62" s="51"/>
      <c r="R62" s="40"/>
      <c r="AB62" s="43"/>
    </row>
    <row r="63" spans="1:28" s="37" customFormat="1" ht="12.75">
      <c r="A63" s="36"/>
      <c r="D63" s="36"/>
      <c r="E63" s="36"/>
      <c r="F63" s="36"/>
      <c r="G63" s="36"/>
      <c r="H63" s="50">
        <f>F63+G63</f>
        <v>0</v>
      </c>
      <c r="I63" s="39"/>
      <c r="J63" s="39"/>
      <c r="K63" s="40"/>
      <c r="P63" s="43">
        <f>L63+N63</f>
        <v>0</v>
      </c>
      <c r="Q63" s="51"/>
      <c r="R63" s="40"/>
      <c r="AB63" s="43"/>
    </row>
    <row r="64" spans="1:28" s="37" customFormat="1" ht="12.75">
      <c r="A64" s="36"/>
      <c r="D64" s="36"/>
      <c r="E64" s="36"/>
      <c r="F64" s="36"/>
      <c r="G64" s="36"/>
      <c r="H64" s="50">
        <f>F64+G64</f>
        <v>0</v>
      </c>
      <c r="I64" s="39"/>
      <c r="J64" s="39"/>
      <c r="K64" s="40"/>
      <c r="P64" s="43">
        <f>L64+N64</f>
        <v>0</v>
      </c>
      <c r="Q64" s="51"/>
      <c r="R64" s="40"/>
      <c r="AB64" s="43"/>
    </row>
    <row r="65" spans="1:28" s="37" customFormat="1" ht="12.75">
      <c r="A65" s="36"/>
      <c r="D65" s="36"/>
      <c r="E65" s="36"/>
      <c r="F65" s="36"/>
      <c r="G65" s="36"/>
      <c r="H65" s="50">
        <f>F65+G65</f>
        <v>0</v>
      </c>
      <c r="I65" s="39"/>
      <c r="J65" s="39"/>
      <c r="K65" s="40"/>
      <c r="P65" s="43">
        <f>L65+N65</f>
        <v>0</v>
      </c>
      <c r="Q65" s="51"/>
      <c r="R65" s="40"/>
      <c r="AB65" s="43"/>
    </row>
    <row r="66" spans="1:28" s="37" customFormat="1" ht="12.75">
      <c r="A66" s="36"/>
      <c r="D66" s="36"/>
      <c r="E66" s="36"/>
      <c r="F66" s="36"/>
      <c r="G66" s="36"/>
      <c r="H66" s="50">
        <f>F66+G66</f>
        <v>0</v>
      </c>
      <c r="I66" s="39"/>
      <c r="J66" s="39"/>
      <c r="K66" s="40"/>
      <c r="P66" s="43">
        <f>L66+N66</f>
        <v>0</v>
      </c>
      <c r="Q66" s="51"/>
      <c r="R66" s="40"/>
      <c r="AB66" s="43"/>
    </row>
    <row r="67" spans="1:28" s="37" customFormat="1" ht="12.75">
      <c r="A67" s="36"/>
      <c r="D67" s="36"/>
      <c r="E67" s="36"/>
      <c r="F67" s="36"/>
      <c r="G67" s="36"/>
      <c r="H67" s="50">
        <f>F67+G67</f>
        <v>0</v>
      </c>
      <c r="I67" s="39"/>
      <c r="J67" s="39"/>
      <c r="K67" s="40"/>
      <c r="P67" s="43">
        <f>L67+N67</f>
        <v>0</v>
      </c>
      <c r="Q67" s="51"/>
      <c r="R67" s="40"/>
      <c r="AB67" s="43"/>
    </row>
    <row r="68" spans="1:28" s="37" customFormat="1" ht="12.75">
      <c r="A68" s="36"/>
      <c r="D68" s="36"/>
      <c r="E68" s="36"/>
      <c r="F68" s="36"/>
      <c r="G68" s="36"/>
      <c r="H68" s="50">
        <f>F68+G68</f>
        <v>0</v>
      </c>
      <c r="I68" s="39"/>
      <c r="J68" s="39"/>
      <c r="K68" s="40"/>
      <c r="P68" s="43">
        <f>L68+N68</f>
        <v>0</v>
      </c>
      <c r="Q68" s="51"/>
      <c r="R68" s="40"/>
      <c r="AB68" s="43"/>
    </row>
    <row r="69" spans="1:28" s="37" customFormat="1" ht="12.75">
      <c r="A69" s="36"/>
      <c r="D69" s="36"/>
      <c r="E69" s="36"/>
      <c r="F69" s="36"/>
      <c r="G69" s="36"/>
      <c r="H69" s="50">
        <f>F69+G69</f>
        <v>0</v>
      </c>
      <c r="I69" s="39"/>
      <c r="J69" s="39"/>
      <c r="K69" s="40"/>
      <c r="P69" s="43">
        <f>L69+N69</f>
        <v>0</v>
      </c>
      <c r="Q69" s="51"/>
      <c r="R69" s="40"/>
      <c r="AB69" s="43"/>
    </row>
    <row r="70" spans="1:28" s="37" customFormat="1" ht="12.75">
      <c r="A70" s="36"/>
      <c r="D70" s="36"/>
      <c r="E70" s="36"/>
      <c r="F70" s="36"/>
      <c r="G70" s="36"/>
      <c r="H70" s="50">
        <f>F70+G70</f>
        <v>0</v>
      </c>
      <c r="I70" s="39"/>
      <c r="J70" s="39"/>
      <c r="K70" s="40"/>
      <c r="P70" s="43">
        <f>L70+N70</f>
        <v>0</v>
      </c>
      <c r="Q70" s="51"/>
      <c r="R70" s="40"/>
      <c r="AB70" s="43"/>
    </row>
    <row r="71" spans="1:28" s="37" customFormat="1" ht="12.75">
      <c r="A71" s="36"/>
      <c r="D71" s="36"/>
      <c r="E71" s="36"/>
      <c r="F71" s="36"/>
      <c r="G71" s="36"/>
      <c r="H71" s="50">
        <f>F71+G71</f>
        <v>0</v>
      </c>
      <c r="I71" s="39"/>
      <c r="J71" s="39"/>
      <c r="K71" s="40"/>
      <c r="P71" s="43">
        <f>L71+N71</f>
        <v>0</v>
      </c>
      <c r="Q71" s="51"/>
      <c r="R71" s="40"/>
      <c r="AB71" s="43"/>
    </row>
    <row r="72" spans="1:10" s="37" customFormat="1" ht="12.75">
      <c r="A72" s="36"/>
      <c r="D72" s="36"/>
      <c r="E72" s="36"/>
      <c r="F72" s="36"/>
      <c r="G72" s="36"/>
      <c r="H72" s="36"/>
      <c r="I72" s="39"/>
      <c r="J72" s="39"/>
    </row>
    <row r="73" spans="1:10" s="37" customFormat="1" ht="12.75">
      <c r="A73" s="36"/>
      <c r="D73" s="36"/>
      <c r="E73" s="36"/>
      <c r="F73" s="36"/>
      <c r="G73" s="36"/>
      <c r="H73" s="36"/>
      <c r="I73" s="39"/>
      <c r="J73" s="39"/>
    </row>
    <row r="74" spans="1:10" s="37" customFormat="1" ht="12.75">
      <c r="A74" s="36"/>
      <c r="D74" s="36"/>
      <c r="E74" s="36"/>
      <c r="F74" s="36"/>
      <c r="G74" s="36"/>
      <c r="H74" s="36"/>
      <c r="I74" s="39"/>
      <c r="J74" s="39"/>
    </row>
    <row r="75" spans="1:10" s="37" customFormat="1" ht="12.75">
      <c r="A75" s="36"/>
      <c r="D75" s="36"/>
      <c r="E75" s="36"/>
      <c r="F75" s="36"/>
      <c r="G75" s="36"/>
      <c r="H75" s="36"/>
      <c r="I75" s="39"/>
      <c r="J75" s="39"/>
    </row>
    <row r="76" spans="1:10" s="37" customFormat="1" ht="12.75">
      <c r="A76" s="36"/>
      <c r="D76" s="36"/>
      <c r="E76" s="36"/>
      <c r="F76" s="36"/>
      <c r="G76" s="36"/>
      <c r="H76" s="36"/>
      <c r="I76" s="39"/>
      <c r="J76" s="39"/>
    </row>
    <row r="77" spans="1:10" s="37" customFormat="1" ht="12.75">
      <c r="A77" s="36"/>
      <c r="D77" s="36"/>
      <c r="E77" s="36"/>
      <c r="F77" s="36"/>
      <c r="G77" s="36"/>
      <c r="H77" s="36"/>
      <c r="I77" s="39"/>
      <c r="J77" s="39"/>
    </row>
    <row r="78" spans="1:10" s="37" customFormat="1" ht="12.75">
      <c r="A78" s="36"/>
      <c r="D78" s="36"/>
      <c r="E78" s="36"/>
      <c r="F78" s="36"/>
      <c r="G78" s="36"/>
      <c r="H78" s="36"/>
      <c r="I78" s="39"/>
      <c r="J78" s="39"/>
    </row>
    <row r="79" spans="1:10" s="37" customFormat="1" ht="12.75">
      <c r="A79" s="36"/>
      <c r="D79" s="36"/>
      <c r="E79" s="36"/>
      <c r="F79" s="36"/>
      <c r="G79" s="36"/>
      <c r="H79" s="36"/>
      <c r="I79" s="39"/>
      <c r="J79" s="39"/>
    </row>
    <row r="80" spans="1:10" s="37" customFormat="1" ht="12.75">
      <c r="A80" s="36"/>
      <c r="D80" s="36"/>
      <c r="E80" s="36"/>
      <c r="F80" s="36"/>
      <c r="G80" s="36"/>
      <c r="H80" s="36"/>
      <c r="I80" s="39"/>
      <c r="J80" s="39"/>
    </row>
    <row r="81" spans="1:10" s="37" customFormat="1" ht="12.75">
      <c r="A81" s="36"/>
      <c r="D81" s="36"/>
      <c r="E81" s="36"/>
      <c r="F81" s="36"/>
      <c r="G81" s="36"/>
      <c r="H81" s="36"/>
      <c r="I81" s="39"/>
      <c r="J81" s="39"/>
    </row>
    <row r="82" spans="1:10" s="37" customFormat="1" ht="12.75">
      <c r="A82" s="36"/>
      <c r="D82" s="36"/>
      <c r="E82" s="36"/>
      <c r="F82" s="36"/>
      <c r="G82" s="36"/>
      <c r="H82" s="36"/>
      <c r="I82" s="39"/>
      <c r="J82" s="39"/>
    </row>
    <row r="83" spans="1:10" s="37" customFormat="1" ht="12.75">
      <c r="A83" s="36"/>
      <c r="D83" s="36"/>
      <c r="E83" s="36"/>
      <c r="F83" s="36"/>
      <c r="G83" s="36"/>
      <c r="H83" s="36"/>
      <c r="I83" s="39"/>
      <c r="J83" s="39"/>
    </row>
    <row r="84" spans="1:10" s="37" customFormat="1" ht="12.75">
      <c r="A84" s="36"/>
      <c r="D84" s="36"/>
      <c r="E84" s="36"/>
      <c r="F84" s="36"/>
      <c r="G84" s="36"/>
      <c r="H84" s="36"/>
      <c r="I84" s="39"/>
      <c r="J84" s="39"/>
    </row>
    <row r="85" spans="1:10" s="37" customFormat="1" ht="12.75">
      <c r="A85" s="36"/>
      <c r="D85" s="36"/>
      <c r="E85" s="36"/>
      <c r="F85" s="36"/>
      <c r="G85" s="36"/>
      <c r="H85" s="36"/>
      <c r="I85" s="39"/>
      <c r="J85" s="39"/>
    </row>
    <row r="86" spans="1:10" s="37" customFormat="1" ht="12.75">
      <c r="A86" s="36"/>
      <c r="D86" s="36"/>
      <c r="E86" s="36"/>
      <c r="F86" s="36"/>
      <c r="G86" s="36"/>
      <c r="H86" s="36"/>
      <c r="I86" s="39"/>
      <c r="J86" s="39"/>
    </row>
    <row r="87" spans="1:10" s="37" customFormat="1" ht="12.75">
      <c r="A87" s="36"/>
      <c r="D87" s="36"/>
      <c r="E87" s="36"/>
      <c r="F87" s="36"/>
      <c r="G87" s="36"/>
      <c r="H87" s="36"/>
      <c r="I87" s="39"/>
      <c r="J87" s="39"/>
    </row>
    <row r="88" spans="1:10" s="37" customFormat="1" ht="12.75">
      <c r="A88" s="36"/>
      <c r="D88" s="36"/>
      <c r="E88" s="36"/>
      <c r="F88" s="36"/>
      <c r="G88" s="36"/>
      <c r="H88" s="36"/>
      <c r="I88" s="39"/>
      <c r="J88" s="39"/>
    </row>
    <row r="89" spans="1:10" s="37" customFormat="1" ht="12.75">
      <c r="A89" s="36"/>
      <c r="D89" s="36"/>
      <c r="E89" s="36"/>
      <c r="F89" s="36"/>
      <c r="G89" s="36"/>
      <c r="H89" s="36"/>
      <c r="I89" s="39"/>
      <c r="J89" s="39"/>
    </row>
    <row r="90" spans="1:10" s="37" customFormat="1" ht="12.75">
      <c r="A90" s="36"/>
      <c r="D90" s="36"/>
      <c r="E90" s="36"/>
      <c r="F90" s="36"/>
      <c r="G90" s="36"/>
      <c r="H90" s="36"/>
      <c r="I90" s="39"/>
      <c r="J90" s="39"/>
    </row>
    <row r="91" spans="1:10" s="37" customFormat="1" ht="12.75">
      <c r="A91" s="36"/>
      <c r="D91" s="36"/>
      <c r="E91" s="36"/>
      <c r="F91" s="36"/>
      <c r="G91" s="36"/>
      <c r="H91" s="36"/>
      <c r="I91" s="39"/>
      <c r="J91" s="39"/>
    </row>
    <row r="92" spans="1:10" s="37" customFormat="1" ht="12.75">
      <c r="A92" s="36"/>
      <c r="D92" s="36"/>
      <c r="E92" s="36"/>
      <c r="F92" s="36"/>
      <c r="G92" s="36"/>
      <c r="H92" s="36"/>
      <c r="I92" s="39"/>
      <c r="J92" s="39"/>
    </row>
    <row r="93" spans="1:10" s="37" customFormat="1" ht="12.75">
      <c r="A93" s="36"/>
      <c r="D93" s="36"/>
      <c r="E93" s="36"/>
      <c r="F93" s="36"/>
      <c r="G93" s="36"/>
      <c r="H93" s="36"/>
      <c r="I93" s="39"/>
      <c r="J93" s="39"/>
    </row>
    <row r="94" spans="1:10" s="37" customFormat="1" ht="12.75">
      <c r="A94" s="36"/>
      <c r="D94" s="36"/>
      <c r="E94" s="36"/>
      <c r="F94" s="36"/>
      <c r="G94" s="36"/>
      <c r="H94" s="36"/>
      <c r="I94" s="39"/>
      <c r="J94" s="39"/>
    </row>
    <row r="95" spans="1:10" s="37" customFormat="1" ht="12.75">
      <c r="A95" s="36"/>
      <c r="D95" s="36"/>
      <c r="E95" s="36"/>
      <c r="F95" s="36"/>
      <c r="G95" s="36"/>
      <c r="H95" s="36"/>
      <c r="I95" s="39"/>
      <c r="J95" s="39"/>
    </row>
    <row r="96" spans="1:10" s="37" customFormat="1" ht="12.75">
      <c r="A96" s="36"/>
      <c r="D96" s="36"/>
      <c r="E96" s="36"/>
      <c r="F96" s="36"/>
      <c r="G96" s="36"/>
      <c r="H96" s="36"/>
      <c r="I96" s="39"/>
      <c r="J96" s="39"/>
    </row>
    <row r="97" spans="1:10" s="37" customFormat="1" ht="12.75">
      <c r="A97" s="36"/>
      <c r="D97" s="36"/>
      <c r="E97" s="36"/>
      <c r="F97" s="36"/>
      <c r="G97" s="36"/>
      <c r="H97" s="36"/>
      <c r="I97" s="39"/>
      <c r="J97" s="39"/>
    </row>
    <row r="98" spans="1:10" s="37" customFormat="1" ht="12.75">
      <c r="A98" s="36"/>
      <c r="D98" s="36"/>
      <c r="E98" s="36"/>
      <c r="F98" s="36"/>
      <c r="G98" s="36"/>
      <c r="H98" s="36"/>
      <c r="I98" s="39"/>
      <c r="J98" s="39"/>
    </row>
    <row r="99" spans="1:10" s="37" customFormat="1" ht="12.75">
      <c r="A99" s="36"/>
      <c r="D99" s="36"/>
      <c r="E99" s="36"/>
      <c r="F99" s="36"/>
      <c r="G99" s="36"/>
      <c r="H99" s="36"/>
      <c r="I99" s="39"/>
      <c r="J99" s="39"/>
    </row>
    <row r="100" spans="1:10" s="37" customFormat="1" ht="12.75">
      <c r="A100" s="36"/>
      <c r="D100" s="36"/>
      <c r="E100" s="36"/>
      <c r="F100" s="36"/>
      <c r="G100" s="36"/>
      <c r="H100" s="36"/>
      <c r="I100" s="39"/>
      <c r="J100" s="39"/>
    </row>
    <row r="101" spans="1:10" s="37" customFormat="1" ht="12.75">
      <c r="A101" s="36"/>
      <c r="D101" s="36"/>
      <c r="E101" s="36"/>
      <c r="F101" s="36"/>
      <c r="G101" s="36"/>
      <c r="H101" s="36"/>
      <c r="I101" s="39"/>
      <c r="J101" s="39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P7 Q1:Q2 R1">
    <cfRule type="cellIs" priority="1" dxfId="0" operator="equal" stopIfTrue="1">
      <formula>0</formula>
    </cfRule>
  </conditionalFormatting>
  <conditionalFormatting sqref="H4:J6 H8:J71">
    <cfRule type="cellIs" priority="2" dxfId="0" operator="equal" stopIfTrue="1">
      <formula>0</formula>
    </cfRule>
  </conditionalFormatting>
  <conditionalFormatting sqref="P4:Q6 P8:Q71">
    <cfRule type="cellIs" priority="3" dxfId="0" operator="equal" stopIfTrue="1">
      <formula>0</formula>
    </cfRule>
  </conditionalFormatting>
  <conditionalFormatting sqref="AB5:AB31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50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1"/>
  <sheetViews>
    <sheetView workbookViewId="0" topLeftCell="A1">
      <selection activeCell="C21" sqref="C21"/>
    </sheetView>
  </sheetViews>
  <sheetFormatPr defaultColWidth="11.421875" defaultRowHeight="12.75"/>
  <cols>
    <col min="1" max="1" width="6.7109375" style="10" customWidth="1"/>
    <col min="2" max="2" width="18.140625" style="1" customWidth="1"/>
    <col min="3" max="3" width="33.421875" style="1" customWidth="1"/>
    <col min="4" max="5" width="11.421875" style="10" customWidth="1"/>
    <col min="6" max="10" width="0" style="10" hidden="1" customWidth="1"/>
    <col min="11" max="11" width="2.57421875" style="1" customWidth="1"/>
    <col min="12" max="12" width="8.7109375" style="1" customWidth="1"/>
    <col min="13" max="13" width="4.7109375" style="1" customWidth="1"/>
    <col min="14" max="14" width="8.7109375" style="1" customWidth="1"/>
    <col min="15" max="15" width="4.7109375" style="1" customWidth="1"/>
    <col min="16" max="17" width="10.140625" style="1" customWidth="1"/>
    <col min="18" max="18" width="2.57421875" style="1" customWidth="1"/>
    <col min="19" max="19" width="6.8515625" style="1" customWidth="1"/>
    <col min="20" max="20" width="5.28125" style="1" customWidth="1"/>
    <col min="21" max="21" width="20.00390625" style="1" customWidth="1"/>
    <col min="22" max="25" width="20.7109375" style="1" customWidth="1"/>
    <col min="26" max="27" width="6.57421875" style="1" customWidth="1"/>
    <col min="28" max="16384" width="10.7109375" style="1" customWidth="1"/>
  </cols>
  <sheetData>
    <row r="1" spans="1:28" s="20" customFormat="1" ht="30" customHeight="1">
      <c r="A1" s="11" t="s">
        <v>27</v>
      </c>
      <c r="B1" s="12"/>
      <c r="C1" s="13" t="s">
        <v>232</v>
      </c>
      <c r="D1" s="14"/>
      <c r="E1" s="14"/>
      <c r="F1" s="14"/>
      <c r="G1" s="15" t="s">
        <v>29</v>
      </c>
      <c r="H1" s="14"/>
      <c r="I1" s="14"/>
      <c r="J1" s="14"/>
      <c r="K1" s="14"/>
      <c r="L1" s="14"/>
      <c r="M1" s="14"/>
      <c r="N1" s="14"/>
      <c r="O1" s="16"/>
      <c r="P1" s="17"/>
      <c r="Q1" s="18"/>
      <c r="R1" s="18"/>
      <c r="S1" s="13" t="s">
        <v>232</v>
      </c>
      <c r="T1" s="14"/>
      <c r="U1" s="19"/>
      <c r="V1" s="12"/>
      <c r="W1" s="12"/>
      <c r="X1" s="12"/>
      <c r="Y1" s="12"/>
      <c r="Z1" s="14"/>
      <c r="AA1" s="14"/>
      <c r="AB1" s="14"/>
    </row>
    <row r="2" spans="1:28" s="20" customFormat="1" ht="19.5" customHeight="1">
      <c r="A2" s="21" t="s">
        <v>30</v>
      </c>
      <c r="B2" s="22"/>
      <c r="C2" s="22"/>
      <c r="D2" s="16"/>
      <c r="E2" s="16"/>
      <c r="F2" s="23" t="s">
        <v>31</v>
      </c>
      <c r="G2" s="23"/>
      <c r="H2" s="23"/>
      <c r="I2" s="23" t="s">
        <v>32</v>
      </c>
      <c r="J2" s="23"/>
      <c r="K2" s="24"/>
      <c r="L2" s="25" t="s">
        <v>33</v>
      </c>
      <c r="M2" s="25"/>
      <c r="N2" s="25"/>
      <c r="O2" s="25"/>
      <c r="P2" s="25"/>
      <c r="Q2" s="48" t="s">
        <v>34</v>
      </c>
      <c r="R2" s="24"/>
      <c r="S2" s="27" t="s">
        <v>35</v>
      </c>
      <c r="T2" s="16"/>
      <c r="U2" s="28"/>
      <c r="V2" s="22"/>
      <c r="W2" s="22"/>
      <c r="X2" s="22"/>
      <c r="Y2" s="22"/>
      <c r="Z2" s="16"/>
      <c r="AA2" s="16"/>
      <c r="AB2" s="16"/>
    </row>
    <row r="3" spans="1:28" s="20" customFormat="1" ht="12.75">
      <c r="A3" s="29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1" t="s">
        <v>41</v>
      </c>
      <c r="H3" s="32" t="s">
        <v>42</v>
      </c>
      <c r="I3" s="31" t="s">
        <v>43</v>
      </c>
      <c r="J3" s="31" t="s">
        <v>44</v>
      </c>
      <c r="K3" s="24"/>
      <c r="L3" s="33" t="s">
        <v>45</v>
      </c>
      <c r="M3" s="34" t="s">
        <v>46</v>
      </c>
      <c r="N3" s="33" t="s">
        <v>47</v>
      </c>
      <c r="O3" s="34" t="s">
        <v>46</v>
      </c>
      <c r="P3" s="49" t="s">
        <v>48</v>
      </c>
      <c r="Q3" s="48"/>
      <c r="R3" s="24"/>
      <c r="S3" s="29" t="s">
        <v>49</v>
      </c>
      <c r="T3" s="29" t="s">
        <v>4</v>
      </c>
      <c r="U3" s="29" t="s">
        <v>36</v>
      </c>
      <c r="V3" s="29" t="s">
        <v>50</v>
      </c>
      <c r="W3" s="29" t="s">
        <v>51</v>
      </c>
      <c r="X3" s="29" t="s">
        <v>52</v>
      </c>
      <c r="Y3" s="29" t="s">
        <v>53</v>
      </c>
      <c r="Z3" s="30" t="s">
        <v>54</v>
      </c>
      <c r="AA3" s="30" t="s">
        <v>55</v>
      </c>
      <c r="AB3" s="29" t="s">
        <v>56</v>
      </c>
    </row>
    <row r="4" spans="1:28" s="20" customFormat="1" ht="12.75">
      <c r="A4" s="36">
        <v>8</v>
      </c>
      <c r="B4" s="37" t="s">
        <v>84</v>
      </c>
      <c r="C4" s="37" t="s">
        <v>89</v>
      </c>
      <c r="D4" s="36">
        <v>1999</v>
      </c>
      <c r="E4" s="36">
        <v>4726767</v>
      </c>
      <c r="F4" s="36"/>
      <c r="G4" s="36"/>
      <c r="H4" s="50">
        <f>F4+G4</f>
        <v>0</v>
      </c>
      <c r="I4" s="39"/>
      <c r="J4" s="39"/>
      <c r="K4" s="40"/>
      <c r="L4" s="37">
        <f>84+89+88</f>
        <v>261</v>
      </c>
      <c r="M4" s="37">
        <v>1</v>
      </c>
      <c r="N4" s="37">
        <f>89+94+93</f>
        <v>276</v>
      </c>
      <c r="O4" s="37">
        <v>1</v>
      </c>
      <c r="P4" s="43">
        <f>L4+N4</f>
        <v>537</v>
      </c>
      <c r="Q4" s="51"/>
      <c r="R4" s="40"/>
      <c r="S4" s="37"/>
      <c r="T4" s="37">
        <v>8</v>
      </c>
      <c r="U4" s="37" t="s">
        <v>84</v>
      </c>
      <c r="V4" s="37" t="s">
        <v>138</v>
      </c>
      <c r="W4" s="37" t="s">
        <v>141</v>
      </c>
      <c r="X4" s="37" t="s">
        <v>89</v>
      </c>
      <c r="Y4" s="37"/>
      <c r="Z4" s="37">
        <f>258+270+261</f>
        <v>789</v>
      </c>
      <c r="AA4" s="37">
        <f>276+262+243</f>
        <v>781</v>
      </c>
      <c r="AB4" s="43">
        <f>Z4+AA4</f>
        <v>1570</v>
      </c>
    </row>
    <row r="5" spans="1:28" s="37" customFormat="1" ht="12.75">
      <c r="A5" s="36">
        <v>8</v>
      </c>
      <c r="B5" s="37" t="s">
        <v>84</v>
      </c>
      <c r="C5" s="37" t="s">
        <v>138</v>
      </c>
      <c r="D5" s="36">
        <v>1969</v>
      </c>
      <c r="E5" s="36">
        <v>47090839</v>
      </c>
      <c r="F5" s="46">
        <v>263</v>
      </c>
      <c r="G5" s="46">
        <v>260</v>
      </c>
      <c r="H5" s="50">
        <f>F5+G5</f>
        <v>523</v>
      </c>
      <c r="I5" s="39"/>
      <c r="J5" s="39"/>
      <c r="K5" s="40"/>
      <c r="L5" s="37">
        <f>87+89+94</f>
        <v>270</v>
      </c>
      <c r="M5" s="37">
        <v>1</v>
      </c>
      <c r="N5" s="37">
        <f>89+86+87</f>
        <v>262</v>
      </c>
      <c r="O5" s="37">
        <v>1</v>
      </c>
      <c r="P5" s="43">
        <f>L5+N5</f>
        <v>532</v>
      </c>
      <c r="Q5" s="51"/>
      <c r="R5" s="40"/>
      <c r="T5" s="37">
        <v>8</v>
      </c>
      <c r="U5" s="37" t="s">
        <v>99</v>
      </c>
      <c r="V5" s="37" t="s">
        <v>94</v>
      </c>
      <c r="W5" s="37" t="s">
        <v>135</v>
      </c>
      <c r="X5" s="37" t="s">
        <v>233</v>
      </c>
      <c r="Y5" s="37" t="s">
        <v>234</v>
      </c>
      <c r="Z5" s="37">
        <f>262+259+247</f>
        <v>768</v>
      </c>
      <c r="AA5" s="37">
        <f>250+245+242</f>
        <v>737</v>
      </c>
      <c r="AB5" s="43">
        <f>Z5+AA5</f>
        <v>1505</v>
      </c>
    </row>
    <row r="6" spans="1:28" s="37" customFormat="1" ht="12.75">
      <c r="A6" s="36">
        <v>8</v>
      </c>
      <c r="B6" s="37" t="s">
        <v>148</v>
      </c>
      <c r="C6" s="37" t="s">
        <v>166</v>
      </c>
      <c r="D6" s="36">
        <v>1971</v>
      </c>
      <c r="E6" s="36">
        <v>40188460</v>
      </c>
      <c r="F6" s="36"/>
      <c r="G6" s="36"/>
      <c r="H6" s="50">
        <f>F6+G6</f>
        <v>0</v>
      </c>
      <c r="I6" s="39"/>
      <c r="J6" s="39"/>
      <c r="K6" s="40"/>
      <c r="L6" s="37">
        <f>80+85+78</f>
        <v>243</v>
      </c>
      <c r="M6" s="37">
        <v>1</v>
      </c>
      <c r="N6" s="37">
        <f>88+84+87</f>
        <v>259</v>
      </c>
      <c r="O6" s="37">
        <v>1</v>
      </c>
      <c r="P6" s="43">
        <f>L6+N6</f>
        <v>502</v>
      </c>
      <c r="Q6" s="51"/>
      <c r="R6" s="40"/>
      <c r="T6" s="37">
        <v>8</v>
      </c>
      <c r="U6" s="37" t="s">
        <v>148</v>
      </c>
      <c r="V6" s="37" t="s">
        <v>166</v>
      </c>
      <c r="W6" s="37" t="s">
        <v>167</v>
      </c>
      <c r="X6" s="37" t="s">
        <v>168</v>
      </c>
      <c r="Z6" s="37">
        <f>243+258+238</f>
        <v>739</v>
      </c>
      <c r="AA6" s="37">
        <v>259</v>
      </c>
      <c r="AB6" s="43">
        <f>Z6+AA6</f>
        <v>998</v>
      </c>
    </row>
    <row r="7" spans="1:28" s="37" customFormat="1" ht="12.75">
      <c r="A7" s="36">
        <v>8</v>
      </c>
      <c r="B7" s="37" t="s">
        <v>71</v>
      </c>
      <c r="C7" s="37" t="s">
        <v>235</v>
      </c>
      <c r="D7" s="36">
        <v>1983</v>
      </c>
      <c r="E7" s="36">
        <v>66739826</v>
      </c>
      <c r="F7" s="46">
        <v>254</v>
      </c>
      <c r="G7" s="46">
        <v>245</v>
      </c>
      <c r="H7" s="50">
        <f>F7+G7</f>
        <v>499</v>
      </c>
      <c r="I7" s="39">
        <v>244</v>
      </c>
      <c r="J7" s="39">
        <v>253</v>
      </c>
      <c r="K7" s="40"/>
      <c r="L7" s="37">
        <f>79+85+82</f>
        <v>246</v>
      </c>
      <c r="N7" s="37">
        <v>255</v>
      </c>
      <c r="P7" s="43">
        <f>L7+N7</f>
        <v>501</v>
      </c>
      <c r="Q7" s="51"/>
      <c r="R7" s="40"/>
      <c r="S7" s="52"/>
      <c r="T7" s="52"/>
      <c r="U7" s="52"/>
      <c r="V7" s="52"/>
      <c r="W7" s="52"/>
      <c r="X7" s="52"/>
      <c r="Y7" s="52"/>
      <c r="Z7" s="67"/>
      <c r="AA7" s="67"/>
      <c r="AB7" s="68"/>
    </row>
    <row r="8" spans="1:28" s="37" customFormat="1" ht="12.75">
      <c r="A8" s="36">
        <v>8</v>
      </c>
      <c r="B8" s="37" t="s">
        <v>99</v>
      </c>
      <c r="C8" s="37" t="s">
        <v>135</v>
      </c>
      <c r="D8" s="36" t="s">
        <v>136</v>
      </c>
      <c r="E8" s="36">
        <v>66733966</v>
      </c>
      <c r="F8" s="36"/>
      <c r="G8" s="36"/>
      <c r="H8" s="50">
        <f>F8+G8</f>
        <v>0</v>
      </c>
      <c r="I8" s="39"/>
      <c r="J8" s="39"/>
      <c r="K8" s="40"/>
      <c r="L8" s="37">
        <f>88+81+90</f>
        <v>259</v>
      </c>
      <c r="M8" s="37">
        <v>1</v>
      </c>
      <c r="N8" s="37">
        <v>250</v>
      </c>
      <c r="O8" s="37">
        <v>1</v>
      </c>
      <c r="P8" s="43">
        <f>L8+N8</f>
        <v>509</v>
      </c>
      <c r="Q8" s="51"/>
      <c r="R8" s="40"/>
      <c r="AB8" s="43">
        <f>Z8+AA8</f>
        <v>0</v>
      </c>
    </row>
    <row r="9" spans="1:28" s="37" customFormat="1" ht="12.75">
      <c r="A9" s="36">
        <v>8</v>
      </c>
      <c r="B9" s="37" t="s">
        <v>99</v>
      </c>
      <c r="C9" s="37" t="s">
        <v>233</v>
      </c>
      <c r="D9" s="36">
        <v>1951</v>
      </c>
      <c r="E9" s="36">
        <v>66739300</v>
      </c>
      <c r="F9" s="36"/>
      <c r="G9" s="36"/>
      <c r="H9" s="50">
        <f>F9+G9</f>
        <v>0</v>
      </c>
      <c r="I9" s="39"/>
      <c r="J9" s="39"/>
      <c r="K9" s="40"/>
      <c r="L9" s="37">
        <f>80+85+82</f>
        <v>247</v>
      </c>
      <c r="M9" s="37">
        <v>1</v>
      </c>
      <c r="N9" s="37">
        <f>87+72+86</f>
        <v>245</v>
      </c>
      <c r="O9" s="37">
        <v>1</v>
      </c>
      <c r="P9" s="43">
        <f>L9+N9</f>
        <v>492</v>
      </c>
      <c r="Q9" s="51"/>
      <c r="R9" s="40"/>
      <c r="AB9" s="43">
        <f>Z9+AA9</f>
        <v>0</v>
      </c>
    </row>
    <row r="10" spans="1:28" s="37" customFormat="1" ht="12.75">
      <c r="A10" s="36">
        <v>8</v>
      </c>
      <c r="B10" s="37" t="s">
        <v>84</v>
      </c>
      <c r="C10" s="37" t="s">
        <v>141</v>
      </c>
      <c r="D10" s="36">
        <v>1976</v>
      </c>
      <c r="E10" s="36">
        <v>66736817</v>
      </c>
      <c r="F10" s="36"/>
      <c r="G10" s="36"/>
      <c r="H10" s="50">
        <f>F10+G10</f>
        <v>0</v>
      </c>
      <c r="I10" s="39"/>
      <c r="J10" s="39"/>
      <c r="K10" s="40"/>
      <c r="L10" s="37">
        <f>84+80+81</f>
        <v>245</v>
      </c>
      <c r="M10" s="37">
        <v>1</v>
      </c>
      <c r="N10" s="37">
        <f>81+80+82</f>
        <v>243</v>
      </c>
      <c r="O10" s="37">
        <v>1</v>
      </c>
      <c r="P10" s="43">
        <f>L10+N10</f>
        <v>488</v>
      </c>
      <c r="Q10" s="51"/>
      <c r="R10" s="40"/>
      <c r="AB10" s="43">
        <f>Z10+AA10</f>
        <v>0</v>
      </c>
    </row>
    <row r="11" spans="1:28" s="37" customFormat="1" ht="12.75">
      <c r="A11" s="36">
        <v>8</v>
      </c>
      <c r="B11" s="37" t="s">
        <v>99</v>
      </c>
      <c r="C11" s="37" t="s">
        <v>94</v>
      </c>
      <c r="D11" s="36">
        <v>1973</v>
      </c>
      <c r="E11" s="36">
        <v>3043414</v>
      </c>
      <c r="F11" s="36"/>
      <c r="G11" s="36"/>
      <c r="H11" s="50">
        <f>F11+G11</f>
        <v>0</v>
      </c>
      <c r="I11" s="39"/>
      <c r="J11" s="39"/>
      <c r="K11" s="40"/>
      <c r="L11" s="37">
        <f>86+91+85</f>
        <v>262</v>
      </c>
      <c r="M11" s="37">
        <v>1</v>
      </c>
      <c r="N11" s="37">
        <f>75+83+84</f>
        <v>242</v>
      </c>
      <c r="O11" s="37">
        <v>1</v>
      </c>
      <c r="P11" s="43">
        <f>L11+N11</f>
        <v>504</v>
      </c>
      <c r="Q11" s="51"/>
      <c r="R11" s="40"/>
      <c r="AB11" s="43">
        <f>Z11+AA11</f>
        <v>0</v>
      </c>
    </row>
    <row r="12" spans="1:28" s="37" customFormat="1" ht="12.75">
      <c r="A12" s="36">
        <v>8</v>
      </c>
      <c r="B12" s="37" t="s">
        <v>99</v>
      </c>
      <c r="C12" s="37" t="s">
        <v>234</v>
      </c>
      <c r="D12" s="36">
        <v>1999</v>
      </c>
      <c r="E12" s="36">
        <v>66735992</v>
      </c>
      <c r="F12" s="36"/>
      <c r="G12" s="36"/>
      <c r="H12" s="50">
        <f>F12+G12</f>
        <v>0</v>
      </c>
      <c r="I12" s="39"/>
      <c r="J12" s="39"/>
      <c r="K12" s="40"/>
      <c r="L12" s="37">
        <f>65+64+71</f>
        <v>200</v>
      </c>
      <c r="M12" s="37">
        <v>1</v>
      </c>
      <c r="N12" s="37">
        <f>79+80+82</f>
        <v>241</v>
      </c>
      <c r="O12" s="37">
        <v>1</v>
      </c>
      <c r="P12" s="43">
        <f>L12+N12</f>
        <v>441</v>
      </c>
      <c r="Q12" s="51"/>
      <c r="R12" s="40"/>
      <c r="AB12" s="43">
        <f>Z12+AA12</f>
        <v>0</v>
      </c>
    </row>
    <row r="13" spans="1:28" s="37" customFormat="1" ht="12.75">
      <c r="A13" s="36">
        <v>8</v>
      </c>
      <c r="B13" s="37" t="s">
        <v>125</v>
      </c>
      <c r="C13" s="37" t="s">
        <v>126</v>
      </c>
      <c r="D13" s="36">
        <v>1980</v>
      </c>
      <c r="E13" s="36">
        <v>66741654</v>
      </c>
      <c r="F13" s="46">
        <v>259</v>
      </c>
      <c r="G13" s="46">
        <v>268</v>
      </c>
      <c r="H13" s="50">
        <f>F13+G13</f>
        <v>527</v>
      </c>
      <c r="I13" s="39">
        <v>272</v>
      </c>
      <c r="J13" s="39">
        <v>274</v>
      </c>
      <c r="K13" s="40"/>
      <c r="L13" s="40"/>
      <c r="P13" s="43">
        <f>L13+N13</f>
        <v>0</v>
      </c>
      <c r="R13" s="54"/>
      <c r="AB13" s="43">
        <f>Z13+AA13</f>
        <v>0</v>
      </c>
    </row>
    <row r="14" spans="1:28" s="37" customFormat="1" ht="12.75">
      <c r="A14" s="36">
        <v>8</v>
      </c>
      <c r="B14" s="37" t="s">
        <v>125</v>
      </c>
      <c r="C14" s="37" t="s">
        <v>160</v>
      </c>
      <c r="D14" s="36">
        <v>1982</v>
      </c>
      <c r="E14" s="36">
        <v>44159566</v>
      </c>
      <c r="F14" s="46">
        <v>261</v>
      </c>
      <c r="G14" s="46">
        <v>254</v>
      </c>
      <c r="H14" s="50">
        <f>F14+G14</f>
        <v>515</v>
      </c>
      <c r="I14" s="39"/>
      <c r="J14" s="39"/>
      <c r="K14" s="40"/>
      <c r="L14" s="40"/>
      <c r="P14" s="43">
        <f>L14+N14</f>
        <v>0</v>
      </c>
      <c r="Q14" s="51"/>
      <c r="R14" s="40"/>
      <c r="AB14" s="43">
        <f>Z14+AA14</f>
        <v>0</v>
      </c>
    </row>
    <row r="15" spans="1:28" s="37" customFormat="1" ht="12.75">
      <c r="A15" s="36">
        <v>8</v>
      </c>
      <c r="B15" s="37" t="s">
        <v>148</v>
      </c>
      <c r="C15" s="37" t="s">
        <v>167</v>
      </c>
      <c r="D15" s="36">
        <v>1975</v>
      </c>
      <c r="E15" s="36" t="s">
        <v>221</v>
      </c>
      <c r="F15" s="36">
        <f>85+84+89</f>
        <v>258</v>
      </c>
      <c r="G15" s="36"/>
      <c r="H15" s="50">
        <f>F15+G15</f>
        <v>258</v>
      </c>
      <c r="I15" s="39"/>
      <c r="J15" s="39"/>
      <c r="K15" s="40"/>
      <c r="L15" s="37">
        <f>85+84+89</f>
        <v>258</v>
      </c>
      <c r="M15" s="37">
        <v>1</v>
      </c>
      <c r="P15" s="43">
        <f>L15+N15</f>
        <v>258</v>
      </c>
      <c r="Q15" s="51"/>
      <c r="R15" s="40"/>
      <c r="AB15" s="43">
        <f>Z15+AA15</f>
        <v>0</v>
      </c>
    </row>
    <row r="16" spans="1:28" s="37" customFormat="1" ht="12.75">
      <c r="A16" s="36">
        <v>8</v>
      </c>
      <c r="B16" s="37" t="s">
        <v>148</v>
      </c>
      <c r="C16" s="37" t="s">
        <v>168</v>
      </c>
      <c r="D16" s="36">
        <v>1962</v>
      </c>
      <c r="E16" s="36" t="s">
        <v>207</v>
      </c>
      <c r="F16" s="36"/>
      <c r="G16" s="36"/>
      <c r="H16" s="50">
        <f>F16+G16</f>
        <v>0</v>
      </c>
      <c r="I16" s="39"/>
      <c r="J16" s="39"/>
      <c r="K16" s="40"/>
      <c r="L16" s="37">
        <f>81+84+73</f>
        <v>238</v>
      </c>
      <c r="M16" s="37">
        <v>1</v>
      </c>
      <c r="P16" s="43">
        <f>L16+N16</f>
        <v>238</v>
      </c>
      <c r="Q16" s="51"/>
      <c r="R16" s="40"/>
      <c r="AB16" s="43">
        <f>Z16+AA16</f>
        <v>0</v>
      </c>
    </row>
    <row r="17" spans="1:28" s="37" customFormat="1" ht="12.75">
      <c r="A17" s="52"/>
      <c r="B17" s="52"/>
      <c r="C17" s="52"/>
      <c r="D17" s="67"/>
      <c r="E17" s="67"/>
      <c r="F17" s="59"/>
      <c r="G17" s="59"/>
      <c r="H17" s="60"/>
      <c r="I17" s="60"/>
      <c r="J17" s="60"/>
      <c r="K17" s="54"/>
      <c r="P17" s="43">
        <f>L17+N17</f>
        <v>0</v>
      </c>
      <c r="Q17" s="51"/>
      <c r="R17" s="40"/>
      <c r="AB17" s="43">
        <f>Z17+AA17</f>
        <v>0</v>
      </c>
    </row>
    <row r="18" spans="1:28" s="37" customFormat="1" ht="12.75">
      <c r="A18" s="36"/>
      <c r="D18" s="36"/>
      <c r="E18" s="36"/>
      <c r="F18" s="36"/>
      <c r="G18" s="36"/>
      <c r="H18" s="50">
        <f>F18+G18</f>
        <v>0</v>
      </c>
      <c r="I18" s="39"/>
      <c r="J18" s="39"/>
      <c r="K18" s="40"/>
      <c r="P18" s="43">
        <f>L18+N18</f>
        <v>0</v>
      </c>
      <c r="Q18" s="51"/>
      <c r="R18" s="40"/>
      <c r="AB18" s="43">
        <f>Z18+AA18</f>
        <v>0</v>
      </c>
    </row>
    <row r="19" spans="1:28" s="37" customFormat="1" ht="12.75">
      <c r="A19" s="36"/>
      <c r="D19" s="36"/>
      <c r="E19" s="36"/>
      <c r="F19" s="36"/>
      <c r="G19" s="36"/>
      <c r="H19" s="50">
        <f>F19+G19</f>
        <v>0</v>
      </c>
      <c r="I19" s="39"/>
      <c r="J19" s="39"/>
      <c r="K19" s="40"/>
      <c r="P19" s="43">
        <f>L19+N19</f>
        <v>0</v>
      </c>
      <c r="Q19" s="51"/>
      <c r="R19" s="40"/>
      <c r="AB19" s="43">
        <f>Z19+AA19</f>
        <v>0</v>
      </c>
    </row>
    <row r="20" spans="1:28" s="37" customFormat="1" ht="12.75">
      <c r="A20" s="36"/>
      <c r="D20" s="36"/>
      <c r="E20" s="36"/>
      <c r="F20" s="36"/>
      <c r="G20" s="36"/>
      <c r="H20" s="50">
        <f>F20+G20</f>
        <v>0</v>
      </c>
      <c r="I20" s="39"/>
      <c r="J20" s="39"/>
      <c r="K20" s="40"/>
      <c r="P20" s="43">
        <f>L20+N20</f>
        <v>0</v>
      </c>
      <c r="Q20" s="51"/>
      <c r="R20" s="40"/>
      <c r="AB20" s="43">
        <f>Z20+AA20</f>
        <v>0</v>
      </c>
    </row>
    <row r="21" spans="1:28" s="37" customFormat="1" ht="12.75">
      <c r="A21" s="36"/>
      <c r="D21" s="36"/>
      <c r="E21" s="36"/>
      <c r="F21" s="36"/>
      <c r="G21" s="36"/>
      <c r="H21" s="50">
        <f>F21+G21</f>
        <v>0</v>
      </c>
      <c r="I21" s="39"/>
      <c r="J21" s="39"/>
      <c r="K21" s="40"/>
      <c r="P21" s="43">
        <f>L21+N21</f>
        <v>0</v>
      </c>
      <c r="Q21" s="51"/>
      <c r="R21" s="40"/>
      <c r="AB21" s="43">
        <f>Z21+AA21</f>
        <v>0</v>
      </c>
    </row>
    <row r="22" spans="1:28" s="37" customFormat="1" ht="12.75">
      <c r="A22" s="36"/>
      <c r="D22" s="36"/>
      <c r="E22" s="36"/>
      <c r="F22" s="36"/>
      <c r="G22" s="36"/>
      <c r="H22" s="50">
        <f>F22+G22</f>
        <v>0</v>
      </c>
      <c r="I22" s="39"/>
      <c r="J22" s="39"/>
      <c r="K22" s="40"/>
      <c r="P22" s="43">
        <f>L22+N22</f>
        <v>0</v>
      </c>
      <c r="Q22" s="51"/>
      <c r="R22" s="40"/>
      <c r="AB22" s="43">
        <f>Z22+AA22</f>
        <v>0</v>
      </c>
    </row>
    <row r="23" spans="1:28" s="37" customFormat="1" ht="12.75">
      <c r="A23" s="36"/>
      <c r="D23" s="36"/>
      <c r="E23" s="36"/>
      <c r="F23" s="36"/>
      <c r="G23" s="36"/>
      <c r="H23" s="50">
        <f>F23+G23</f>
        <v>0</v>
      </c>
      <c r="I23" s="39"/>
      <c r="J23" s="39"/>
      <c r="K23" s="40"/>
      <c r="P23" s="43">
        <f>L23+N23</f>
        <v>0</v>
      </c>
      <c r="Q23" s="51"/>
      <c r="R23" s="40"/>
      <c r="AB23" s="43">
        <f>Z23+AA23</f>
        <v>0</v>
      </c>
    </row>
    <row r="24" spans="1:28" s="37" customFormat="1" ht="12.75">
      <c r="A24" s="36"/>
      <c r="D24" s="36"/>
      <c r="E24" s="36"/>
      <c r="F24" s="36"/>
      <c r="G24" s="36"/>
      <c r="H24" s="50">
        <f>F24+G24</f>
        <v>0</v>
      </c>
      <c r="I24" s="39"/>
      <c r="J24" s="39"/>
      <c r="K24" s="40"/>
      <c r="P24" s="43">
        <f>L24+N24</f>
        <v>0</v>
      </c>
      <c r="Q24" s="51"/>
      <c r="R24" s="40"/>
      <c r="AB24" s="43">
        <f>Z24+AA24</f>
        <v>0</v>
      </c>
    </row>
    <row r="25" spans="1:28" s="37" customFormat="1" ht="12.75">
      <c r="A25" s="36"/>
      <c r="D25" s="36"/>
      <c r="E25" s="36"/>
      <c r="F25" s="36"/>
      <c r="G25" s="36"/>
      <c r="H25" s="50">
        <f>F25+G25</f>
        <v>0</v>
      </c>
      <c r="I25" s="39"/>
      <c r="J25" s="39"/>
      <c r="K25" s="40"/>
      <c r="P25" s="43">
        <f>L25+N25</f>
        <v>0</v>
      </c>
      <c r="Q25" s="51"/>
      <c r="R25" s="40"/>
      <c r="AB25" s="43">
        <f>Z25+AA25</f>
        <v>0</v>
      </c>
    </row>
    <row r="26" spans="1:28" s="37" customFormat="1" ht="12.75">
      <c r="A26" s="36"/>
      <c r="D26" s="36"/>
      <c r="E26" s="36"/>
      <c r="F26" s="36"/>
      <c r="G26" s="36"/>
      <c r="H26" s="50">
        <f>F26+G26</f>
        <v>0</v>
      </c>
      <c r="I26" s="39"/>
      <c r="J26" s="39"/>
      <c r="K26" s="40"/>
      <c r="P26" s="43">
        <f>L26+N26</f>
        <v>0</v>
      </c>
      <c r="Q26" s="51"/>
      <c r="R26" s="40"/>
      <c r="AB26" s="43">
        <f>Z26+AA26</f>
        <v>0</v>
      </c>
    </row>
    <row r="27" spans="1:28" s="37" customFormat="1" ht="12.75">
      <c r="A27" s="36"/>
      <c r="D27" s="36"/>
      <c r="E27" s="36"/>
      <c r="F27" s="36"/>
      <c r="G27" s="36"/>
      <c r="H27" s="50">
        <f>F27+G27</f>
        <v>0</v>
      </c>
      <c r="I27" s="39"/>
      <c r="J27" s="39"/>
      <c r="K27" s="40"/>
      <c r="P27" s="43">
        <f>L27+N27</f>
        <v>0</v>
      </c>
      <c r="Q27" s="51"/>
      <c r="R27" s="40"/>
      <c r="AB27" s="43">
        <f>Z27+AA27</f>
        <v>0</v>
      </c>
    </row>
    <row r="28" spans="1:28" s="37" customFormat="1" ht="12.75">
      <c r="A28" s="36"/>
      <c r="D28" s="36"/>
      <c r="E28" s="36"/>
      <c r="F28" s="36"/>
      <c r="G28" s="36"/>
      <c r="H28" s="50">
        <f>F28+G28</f>
        <v>0</v>
      </c>
      <c r="I28" s="39"/>
      <c r="J28" s="39"/>
      <c r="K28" s="40"/>
      <c r="P28" s="43">
        <f>L28+N28</f>
        <v>0</v>
      </c>
      <c r="Q28" s="51"/>
      <c r="R28" s="40"/>
      <c r="AB28" s="43">
        <f>Z28+AA28</f>
        <v>0</v>
      </c>
    </row>
    <row r="29" spans="1:28" s="37" customFormat="1" ht="12.75">
      <c r="A29" s="36"/>
      <c r="D29" s="36"/>
      <c r="E29" s="36"/>
      <c r="F29" s="36"/>
      <c r="G29" s="36"/>
      <c r="H29" s="50">
        <f>F29+G29</f>
        <v>0</v>
      </c>
      <c r="I29" s="39"/>
      <c r="J29" s="39"/>
      <c r="K29" s="40"/>
      <c r="P29" s="43">
        <f>L29+N29</f>
        <v>0</v>
      </c>
      <c r="Q29" s="51"/>
      <c r="R29" s="40"/>
      <c r="AB29" s="43">
        <f>Z29+AA29</f>
        <v>0</v>
      </c>
    </row>
    <row r="30" spans="1:28" s="37" customFormat="1" ht="12.75">
      <c r="A30" s="36"/>
      <c r="D30" s="36"/>
      <c r="E30" s="36"/>
      <c r="F30" s="36"/>
      <c r="G30" s="36"/>
      <c r="H30" s="50">
        <f>F30+G30</f>
        <v>0</v>
      </c>
      <c r="I30" s="39"/>
      <c r="J30" s="39"/>
      <c r="K30" s="40"/>
      <c r="P30" s="43">
        <f>L30+N30</f>
        <v>0</v>
      </c>
      <c r="Q30" s="51"/>
      <c r="R30" s="40"/>
      <c r="AB30" s="43">
        <f>Z30+AA30</f>
        <v>0</v>
      </c>
    </row>
    <row r="31" spans="1:28" s="37" customFormat="1" ht="12.75">
      <c r="A31" s="36"/>
      <c r="D31" s="36"/>
      <c r="E31" s="36"/>
      <c r="F31" s="36"/>
      <c r="G31" s="36"/>
      <c r="H31" s="50">
        <f>F31+G31</f>
        <v>0</v>
      </c>
      <c r="I31" s="39"/>
      <c r="J31" s="39"/>
      <c r="K31" s="40"/>
      <c r="P31" s="43">
        <f>L31+N31</f>
        <v>0</v>
      </c>
      <c r="Q31" s="51"/>
      <c r="R31" s="40"/>
      <c r="AB31" s="43">
        <f>Z31+AA31</f>
        <v>0</v>
      </c>
    </row>
    <row r="32" spans="1:28" s="37" customFormat="1" ht="12.75">
      <c r="A32" s="36"/>
      <c r="D32" s="36"/>
      <c r="E32" s="36"/>
      <c r="F32" s="36"/>
      <c r="G32" s="36"/>
      <c r="H32" s="50">
        <f>F32+G32</f>
        <v>0</v>
      </c>
      <c r="I32" s="39"/>
      <c r="J32" s="39"/>
      <c r="K32" s="40"/>
      <c r="P32" s="43">
        <f>L32+N32</f>
        <v>0</v>
      </c>
      <c r="Q32" s="51"/>
      <c r="R32" s="40"/>
      <c r="AB32" s="43"/>
    </row>
    <row r="33" spans="1:28" s="37" customFormat="1" ht="12.75">
      <c r="A33" s="36"/>
      <c r="D33" s="36"/>
      <c r="E33" s="36"/>
      <c r="F33" s="36"/>
      <c r="G33" s="36"/>
      <c r="H33" s="50">
        <f>F33+G33</f>
        <v>0</v>
      </c>
      <c r="I33" s="39"/>
      <c r="J33" s="39"/>
      <c r="K33" s="40"/>
      <c r="P33" s="43">
        <f>L33+N33</f>
        <v>0</v>
      </c>
      <c r="Q33" s="51"/>
      <c r="R33" s="40"/>
      <c r="AB33" s="43"/>
    </row>
    <row r="34" spans="1:28" s="37" customFormat="1" ht="12.75">
      <c r="A34" s="36"/>
      <c r="D34" s="36"/>
      <c r="E34" s="36"/>
      <c r="F34" s="36"/>
      <c r="G34" s="36"/>
      <c r="H34" s="50">
        <f>F34+G34</f>
        <v>0</v>
      </c>
      <c r="I34" s="39"/>
      <c r="J34" s="39"/>
      <c r="K34" s="40"/>
      <c r="P34" s="43">
        <f>L34+N34</f>
        <v>0</v>
      </c>
      <c r="Q34" s="51"/>
      <c r="R34" s="40"/>
      <c r="AB34" s="43"/>
    </row>
    <row r="35" spans="1:28" s="37" customFormat="1" ht="12.75">
      <c r="A35" s="36"/>
      <c r="D35" s="36"/>
      <c r="E35" s="36"/>
      <c r="F35" s="36"/>
      <c r="G35" s="36"/>
      <c r="H35" s="50">
        <f>F35+G35</f>
        <v>0</v>
      </c>
      <c r="I35" s="39"/>
      <c r="J35" s="39"/>
      <c r="K35" s="40"/>
      <c r="P35" s="43">
        <f>L35+N35</f>
        <v>0</v>
      </c>
      <c r="Q35" s="51"/>
      <c r="R35" s="40"/>
      <c r="AB35" s="43"/>
    </row>
    <row r="36" spans="1:28" s="37" customFormat="1" ht="12.75">
      <c r="A36" s="36"/>
      <c r="D36" s="36"/>
      <c r="E36" s="36"/>
      <c r="F36" s="36"/>
      <c r="G36" s="36"/>
      <c r="H36" s="50">
        <f>F36+G36</f>
        <v>0</v>
      </c>
      <c r="I36" s="39"/>
      <c r="J36" s="39"/>
      <c r="K36" s="40"/>
      <c r="P36" s="43">
        <f>L36+N36</f>
        <v>0</v>
      </c>
      <c r="Q36" s="51"/>
      <c r="R36" s="40"/>
      <c r="AB36" s="43"/>
    </row>
    <row r="37" spans="1:28" s="37" customFormat="1" ht="12.75">
      <c r="A37" s="36"/>
      <c r="D37" s="36"/>
      <c r="E37" s="36"/>
      <c r="F37" s="36"/>
      <c r="G37" s="36"/>
      <c r="H37" s="50">
        <f>F37+G37</f>
        <v>0</v>
      </c>
      <c r="I37" s="39"/>
      <c r="J37" s="39"/>
      <c r="K37" s="40"/>
      <c r="P37" s="43">
        <f>L37+N37</f>
        <v>0</v>
      </c>
      <c r="Q37" s="51"/>
      <c r="R37" s="40"/>
      <c r="AB37" s="43"/>
    </row>
    <row r="38" spans="1:28" s="37" customFormat="1" ht="12.75">
      <c r="A38" s="36"/>
      <c r="D38" s="36"/>
      <c r="E38" s="36"/>
      <c r="F38" s="36"/>
      <c r="G38" s="36"/>
      <c r="H38" s="50">
        <f>F38+G38</f>
        <v>0</v>
      </c>
      <c r="I38" s="39"/>
      <c r="J38" s="39"/>
      <c r="K38" s="40"/>
      <c r="P38" s="43">
        <f>L38+N38</f>
        <v>0</v>
      </c>
      <c r="Q38" s="51"/>
      <c r="R38" s="40"/>
      <c r="AB38" s="43"/>
    </row>
    <row r="39" spans="1:28" s="37" customFormat="1" ht="12.75">
      <c r="A39" s="36"/>
      <c r="D39" s="36"/>
      <c r="E39" s="36"/>
      <c r="F39" s="36"/>
      <c r="G39" s="36"/>
      <c r="H39" s="50">
        <f>F39+G39</f>
        <v>0</v>
      </c>
      <c r="I39" s="39"/>
      <c r="J39" s="39"/>
      <c r="K39" s="40"/>
      <c r="P39" s="43">
        <f>L39+N39</f>
        <v>0</v>
      </c>
      <c r="Q39" s="51"/>
      <c r="R39" s="40"/>
      <c r="AB39" s="43"/>
    </row>
    <row r="40" spans="1:28" s="37" customFormat="1" ht="12.75">
      <c r="A40" s="36"/>
      <c r="D40" s="36"/>
      <c r="E40" s="36"/>
      <c r="F40" s="36"/>
      <c r="G40" s="36"/>
      <c r="H40" s="50">
        <f>F40+G40</f>
        <v>0</v>
      </c>
      <c r="I40" s="39"/>
      <c r="J40" s="39"/>
      <c r="K40" s="40"/>
      <c r="P40" s="43">
        <f>L40+N40</f>
        <v>0</v>
      </c>
      <c r="Q40" s="51"/>
      <c r="R40" s="40"/>
      <c r="AB40" s="43"/>
    </row>
    <row r="41" spans="1:28" s="37" customFormat="1" ht="12.75">
      <c r="A41" s="36"/>
      <c r="D41" s="36"/>
      <c r="E41" s="36"/>
      <c r="F41" s="36"/>
      <c r="G41" s="36"/>
      <c r="H41" s="50">
        <f>F41+G41</f>
        <v>0</v>
      </c>
      <c r="I41" s="39"/>
      <c r="J41" s="39"/>
      <c r="K41" s="40"/>
      <c r="P41" s="43">
        <f>L41+N41</f>
        <v>0</v>
      </c>
      <c r="Q41" s="51"/>
      <c r="R41" s="40"/>
      <c r="AB41" s="43"/>
    </row>
    <row r="42" spans="1:28" s="37" customFormat="1" ht="12.75">
      <c r="A42" s="36"/>
      <c r="D42" s="36"/>
      <c r="E42" s="36"/>
      <c r="F42" s="36"/>
      <c r="G42" s="36"/>
      <c r="H42" s="50">
        <f>F42+G42</f>
        <v>0</v>
      </c>
      <c r="I42" s="39"/>
      <c r="J42" s="39"/>
      <c r="K42" s="40"/>
      <c r="P42" s="43">
        <f>L42+N42</f>
        <v>0</v>
      </c>
      <c r="Q42" s="51"/>
      <c r="R42" s="40"/>
      <c r="AB42" s="43"/>
    </row>
    <row r="43" spans="1:28" s="37" customFormat="1" ht="12.75">
      <c r="A43" s="36"/>
      <c r="D43" s="36"/>
      <c r="E43" s="36"/>
      <c r="F43" s="36"/>
      <c r="G43" s="36"/>
      <c r="H43" s="50">
        <f>F43+G43</f>
        <v>0</v>
      </c>
      <c r="I43" s="39"/>
      <c r="J43" s="39"/>
      <c r="K43" s="40"/>
      <c r="P43" s="43">
        <f>L43+N43</f>
        <v>0</v>
      </c>
      <c r="Q43" s="51"/>
      <c r="R43" s="40"/>
      <c r="AB43" s="43"/>
    </row>
    <row r="44" spans="1:28" s="37" customFormat="1" ht="12.75">
      <c r="A44" s="36"/>
      <c r="D44" s="36"/>
      <c r="E44" s="36"/>
      <c r="F44" s="36"/>
      <c r="G44" s="36"/>
      <c r="H44" s="50">
        <f>F44+G44</f>
        <v>0</v>
      </c>
      <c r="I44" s="39"/>
      <c r="J44" s="39"/>
      <c r="K44" s="40"/>
      <c r="P44" s="43">
        <f>L44+N44</f>
        <v>0</v>
      </c>
      <c r="Q44" s="51"/>
      <c r="R44" s="40"/>
      <c r="AB44" s="43"/>
    </row>
    <row r="45" spans="1:28" s="37" customFormat="1" ht="12.75">
      <c r="A45" s="36"/>
      <c r="D45" s="36"/>
      <c r="E45" s="36"/>
      <c r="F45" s="36"/>
      <c r="G45" s="36"/>
      <c r="H45" s="50">
        <f>F45+G45</f>
        <v>0</v>
      </c>
      <c r="I45" s="39"/>
      <c r="J45" s="39"/>
      <c r="K45" s="40"/>
      <c r="P45" s="43">
        <f>L45+N45</f>
        <v>0</v>
      </c>
      <c r="Q45" s="51"/>
      <c r="R45" s="40"/>
      <c r="AB45" s="43"/>
    </row>
    <row r="46" spans="1:28" s="37" customFormat="1" ht="12.75">
      <c r="A46" s="36"/>
      <c r="D46" s="36"/>
      <c r="E46" s="36"/>
      <c r="F46" s="36"/>
      <c r="G46" s="36"/>
      <c r="H46" s="50">
        <f>F46+G46</f>
        <v>0</v>
      </c>
      <c r="I46" s="39"/>
      <c r="J46" s="39"/>
      <c r="K46" s="40"/>
      <c r="P46" s="43">
        <f>L46+N46</f>
        <v>0</v>
      </c>
      <c r="Q46" s="51"/>
      <c r="R46" s="40"/>
      <c r="AB46" s="43"/>
    </row>
    <row r="47" spans="1:28" s="37" customFormat="1" ht="12.75">
      <c r="A47" s="36"/>
      <c r="D47" s="36"/>
      <c r="E47" s="36"/>
      <c r="F47" s="36"/>
      <c r="G47" s="36"/>
      <c r="H47" s="50">
        <f>F47+G47</f>
        <v>0</v>
      </c>
      <c r="I47" s="39"/>
      <c r="J47" s="39"/>
      <c r="K47" s="40"/>
      <c r="P47" s="43">
        <f>L47+N47</f>
        <v>0</v>
      </c>
      <c r="Q47" s="51"/>
      <c r="R47" s="40"/>
      <c r="AB47" s="43"/>
    </row>
    <row r="48" spans="1:28" s="37" customFormat="1" ht="12.75">
      <c r="A48" s="36"/>
      <c r="D48" s="36"/>
      <c r="E48" s="36"/>
      <c r="F48" s="36"/>
      <c r="G48" s="36"/>
      <c r="H48" s="50">
        <f>F48+G48</f>
        <v>0</v>
      </c>
      <c r="I48" s="39"/>
      <c r="J48" s="39"/>
      <c r="K48" s="40"/>
      <c r="P48" s="43">
        <f>L48+N48</f>
        <v>0</v>
      </c>
      <c r="Q48" s="51"/>
      <c r="R48" s="40"/>
      <c r="AB48" s="43"/>
    </row>
    <row r="49" spans="1:28" s="37" customFormat="1" ht="12.75">
      <c r="A49" s="36"/>
      <c r="D49" s="36"/>
      <c r="E49" s="36"/>
      <c r="F49" s="36"/>
      <c r="G49" s="36"/>
      <c r="H49" s="50">
        <f>F49+G49</f>
        <v>0</v>
      </c>
      <c r="I49" s="39"/>
      <c r="J49" s="39"/>
      <c r="K49" s="40"/>
      <c r="P49" s="43">
        <f>L49+N49</f>
        <v>0</v>
      </c>
      <c r="Q49" s="51"/>
      <c r="R49" s="40"/>
      <c r="AB49" s="43"/>
    </row>
    <row r="50" spans="1:28" s="37" customFormat="1" ht="12.75">
      <c r="A50" s="36"/>
      <c r="D50" s="36"/>
      <c r="E50" s="36"/>
      <c r="F50" s="36"/>
      <c r="G50" s="36"/>
      <c r="H50" s="50">
        <f>F50+G50</f>
        <v>0</v>
      </c>
      <c r="I50" s="39"/>
      <c r="J50" s="39"/>
      <c r="K50" s="40"/>
      <c r="P50" s="43">
        <f>L50+N50</f>
        <v>0</v>
      </c>
      <c r="Q50" s="51"/>
      <c r="R50" s="40"/>
      <c r="AB50" s="43"/>
    </row>
    <row r="51" spans="1:28" s="37" customFormat="1" ht="12.75">
      <c r="A51" s="36"/>
      <c r="D51" s="36"/>
      <c r="E51" s="36"/>
      <c r="F51" s="36"/>
      <c r="G51" s="36"/>
      <c r="H51" s="50">
        <f>F51+G51</f>
        <v>0</v>
      </c>
      <c r="I51" s="39"/>
      <c r="J51" s="39"/>
      <c r="K51" s="40"/>
      <c r="P51" s="43">
        <f>L51+N51</f>
        <v>0</v>
      </c>
      <c r="Q51" s="51"/>
      <c r="R51" s="40"/>
      <c r="AB51" s="43"/>
    </row>
    <row r="52" spans="1:28" s="37" customFormat="1" ht="12.75">
      <c r="A52" s="36"/>
      <c r="D52" s="36"/>
      <c r="E52" s="36"/>
      <c r="F52" s="36"/>
      <c r="G52" s="36"/>
      <c r="H52" s="50">
        <f>F52+G52</f>
        <v>0</v>
      </c>
      <c r="I52" s="39"/>
      <c r="J52" s="39"/>
      <c r="K52" s="40"/>
      <c r="P52" s="43">
        <f>L52+N52</f>
        <v>0</v>
      </c>
      <c r="Q52" s="51"/>
      <c r="R52" s="40"/>
      <c r="AB52" s="43"/>
    </row>
    <row r="53" spans="1:28" s="37" customFormat="1" ht="12.75">
      <c r="A53" s="36"/>
      <c r="D53" s="36"/>
      <c r="E53" s="36"/>
      <c r="F53" s="36"/>
      <c r="G53" s="36"/>
      <c r="H53" s="50">
        <f>F53+G53</f>
        <v>0</v>
      </c>
      <c r="I53" s="39"/>
      <c r="J53" s="39"/>
      <c r="K53" s="40"/>
      <c r="P53" s="43">
        <f>L53+N53</f>
        <v>0</v>
      </c>
      <c r="Q53" s="51"/>
      <c r="R53" s="40"/>
      <c r="AB53" s="43"/>
    </row>
    <row r="54" spans="1:28" s="37" customFormat="1" ht="12.75">
      <c r="A54" s="36"/>
      <c r="D54" s="36"/>
      <c r="E54" s="36"/>
      <c r="F54" s="36"/>
      <c r="G54" s="36"/>
      <c r="H54" s="50">
        <f>F54+G54</f>
        <v>0</v>
      </c>
      <c r="I54" s="39"/>
      <c r="J54" s="39"/>
      <c r="K54" s="40"/>
      <c r="P54" s="43">
        <f>L54+N54</f>
        <v>0</v>
      </c>
      <c r="Q54" s="51"/>
      <c r="R54" s="40"/>
      <c r="AB54" s="43"/>
    </row>
    <row r="55" spans="1:28" s="37" customFormat="1" ht="12.75">
      <c r="A55" s="36"/>
      <c r="D55" s="36"/>
      <c r="E55" s="36"/>
      <c r="F55" s="36"/>
      <c r="G55" s="36"/>
      <c r="H55" s="50">
        <f>F55+G55</f>
        <v>0</v>
      </c>
      <c r="I55" s="39"/>
      <c r="J55" s="39"/>
      <c r="K55" s="40"/>
      <c r="P55" s="43">
        <f>L55+N55</f>
        <v>0</v>
      </c>
      <c r="Q55" s="51"/>
      <c r="R55" s="40"/>
      <c r="AB55" s="43"/>
    </row>
    <row r="56" spans="1:28" s="37" customFormat="1" ht="12.75">
      <c r="A56" s="36"/>
      <c r="D56" s="36"/>
      <c r="E56" s="36"/>
      <c r="F56" s="36"/>
      <c r="G56" s="36"/>
      <c r="H56" s="50">
        <f>F56+G56</f>
        <v>0</v>
      </c>
      <c r="I56" s="39"/>
      <c r="J56" s="39"/>
      <c r="K56" s="40"/>
      <c r="P56" s="43">
        <f>L56+N56</f>
        <v>0</v>
      </c>
      <c r="Q56" s="51"/>
      <c r="R56" s="40"/>
      <c r="AB56" s="43"/>
    </row>
    <row r="57" spans="1:28" s="37" customFormat="1" ht="12.75">
      <c r="A57" s="36"/>
      <c r="D57" s="36"/>
      <c r="E57" s="36"/>
      <c r="F57" s="36"/>
      <c r="G57" s="36"/>
      <c r="H57" s="50">
        <f>F57+G57</f>
        <v>0</v>
      </c>
      <c r="I57" s="39"/>
      <c r="J57" s="39"/>
      <c r="K57" s="40"/>
      <c r="P57" s="43">
        <f>L57+N57</f>
        <v>0</v>
      </c>
      <c r="Q57" s="51"/>
      <c r="R57" s="40"/>
      <c r="AB57" s="43"/>
    </row>
    <row r="58" spans="1:28" s="37" customFormat="1" ht="12.75">
      <c r="A58" s="36"/>
      <c r="D58" s="36"/>
      <c r="E58" s="36"/>
      <c r="F58" s="36"/>
      <c r="G58" s="36"/>
      <c r="H58" s="50">
        <f>F58+G58</f>
        <v>0</v>
      </c>
      <c r="I58" s="39"/>
      <c r="J58" s="39"/>
      <c r="K58" s="40"/>
      <c r="P58" s="43">
        <f>L58+N58</f>
        <v>0</v>
      </c>
      <c r="Q58" s="51"/>
      <c r="R58" s="40"/>
      <c r="AB58" s="43"/>
    </row>
    <row r="59" spans="1:28" s="37" customFormat="1" ht="12.75">
      <c r="A59" s="36"/>
      <c r="D59" s="36"/>
      <c r="E59" s="36"/>
      <c r="F59" s="36"/>
      <c r="G59" s="36"/>
      <c r="H59" s="50">
        <f>F59+G59</f>
        <v>0</v>
      </c>
      <c r="I59" s="39"/>
      <c r="J59" s="39"/>
      <c r="K59" s="40"/>
      <c r="P59" s="43">
        <f>L59+N59</f>
        <v>0</v>
      </c>
      <c r="Q59" s="51"/>
      <c r="R59" s="40"/>
      <c r="AB59" s="43"/>
    </row>
    <row r="60" spans="1:28" s="37" customFormat="1" ht="12.75">
      <c r="A60" s="36"/>
      <c r="D60" s="36"/>
      <c r="E60" s="36"/>
      <c r="F60" s="36"/>
      <c r="G60" s="36"/>
      <c r="H60" s="50">
        <f>F60+G60</f>
        <v>0</v>
      </c>
      <c r="I60" s="39"/>
      <c r="J60" s="39"/>
      <c r="K60" s="40"/>
      <c r="P60" s="43">
        <f>L60+N60</f>
        <v>0</v>
      </c>
      <c r="Q60" s="51"/>
      <c r="R60" s="40"/>
      <c r="AB60" s="43"/>
    </row>
    <row r="61" spans="1:28" s="37" customFormat="1" ht="12.75">
      <c r="A61" s="36"/>
      <c r="D61" s="36"/>
      <c r="E61" s="36"/>
      <c r="F61" s="36"/>
      <c r="G61" s="36"/>
      <c r="H61" s="50">
        <f>F61+G61</f>
        <v>0</v>
      </c>
      <c r="I61" s="39"/>
      <c r="J61" s="39"/>
      <c r="K61" s="40"/>
      <c r="P61" s="43">
        <f>L61+N61</f>
        <v>0</v>
      </c>
      <c r="Q61" s="51"/>
      <c r="R61" s="40"/>
      <c r="AB61" s="43"/>
    </row>
    <row r="62" spans="1:28" s="37" customFormat="1" ht="12.75">
      <c r="A62" s="36"/>
      <c r="D62" s="36"/>
      <c r="E62" s="36"/>
      <c r="F62" s="36"/>
      <c r="G62" s="36"/>
      <c r="H62" s="50">
        <f>F62+G62</f>
        <v>0</v>
      </c>
      <c r="I62" s="39"/>
      <c r="J62" s="39"/>
      <c r="K62" s="40"/>
      <c r="P62" s="43">
        <f>L62+N62</f>
        <v>0</v>
      </c>
      <c r="Q62" s="51"/>
      <c r="R62" s="40"/>
      <c r="AB62" s="43"/>
    </row>
    <row r="63" spans="1:28" s="37" customFormat="1" ht="12.75">
      <c r="A63" s="36"/>
      <c r="D63" s="36"/>
      <c r="E63" s="36"/>
      <c r="F63" s="36"/>
      <c r="G63" s="36"/>
      <c r="H63" s="50">
        <f>F63+G63</f>
        <v>0</v>
      </c>
      <c r="I63" s="39"/>
      <c r="J63" s="39"/>
      <c r="K63" s="40"/>
      <c r="P63" s="43">
        <f>L63+N63</f>
        <v>0</v>
      </c>
      <c r="Q63" s="51"/>
      <c r="R63" s="40"/>
      <c r="AB63" s="43"/>
    </row>
    <row r="64" spans="1:28" s="37" customFormat="1" ht="12.75">
      <c r="A64" s="36"/>
      <c r="D64" s="36"/>
      <c r="E64" s="36"/>
      <c r="F64" s="36"/>
      <c r="G64" s="36"/>
      <c r="H64" s="50">
        <f>F64+G64</f>
        <v>0</v>
      </c>
      <c r="I64" s="39"/>
      <c r="J64" s="39"/>
      <c r="K64" s="40"/>
      <c r="P64" s="43">
        <f>L64+N64</f>
        <v>0</v>
      </c>
      <c r="Q64" s="51"/>
      <c r="R64" s="40"/>
      <c r="AB64" s="43"/>
    </row>
    <row r="65" spans="1:28" s="37" customFormat="1" ht="12.75">
      <c r="A65" s="36"/>
      <c r="D65" s="36"/>
      <c r="E65" s="36"/>
      <c r="F65" s="36"/>
      <c r="G65" s="36"/>
      <c r="H65" s="50">
        <f>F65+G65</f>
        <v>0</v>
      </c>
      <c r="I65" s="39"/>
      <c r="J65" s="39"/>
      <c r="K65" s="40"/>
      <c r="P65" s="43">
        <f>L65+N65</f>
        <v>0</v>
      </c>
      <c r="Q65" s="51"/>
      <c r="R65" s="40"/>
      <c r="AB65" s="43"/>
    </row>
    <row r="66" spans="1:28" s="37" customFormat="1" ht="12.75">
      <c r="A66" s="36"/>
      <c r="D66" s="36"/>
      <c r="E66" s="36"/>
      <c r="F66" s="36"/>
      <c r="G66" s="36"/>
      <c r="H66" s="50">
        <f>F66+G66</f>
        <v>0</v>
      </c>
      <c r="I66" s="39"/>
      <c r="J66" s="39"/>
      <c r="K66" s="40"/>
      <c r="P66" s="43">
        <f>L66+N66</f>
        <v>0</v>
      </c>
      <c r="Q66" s="51"/>
      <c r="R66" s="40"/>
      <c r="AB66" s="43"/>
    </row>
    <row r="67" spans="1:28" s="37" customFormat="1" ht="12.75">
      <c r="A67" s="36"/>
      <c r="D67" s="36"/>
      <c r="E67" s="36"/>
      <c r="F67" s="36"/>
      <c r="G67" s="36"/>
      <c r="H67" s="50">
        <f>F67+G67</f>
        <v>0</v>
      </c>
      <c r="I67" s="39"/>
      <c r="J67" s="39"/>
      <c r="K67" s="40"/>
      <c r="P67" s="43">
        <f>L67+N67</f>
        <v>0</v>
      </c>
      <c r="Q67" s="51"/>
      <c r="R67" s="40"/>
      <c r="AB67" s="43"/>
    </row>
    <row r="68" spans="1:28" s="37" customFormat="1" ht="12.75">
      <c r="A68" s="36"/>
      <c r="D68" s="36"/>
      <c r="E68" s="36"/>
      <c r="F68" s="36"/>
      <c r="G68" s="36"/>
      <c r="H68" s="50">
        <f>F68+G68</f>
        <v>0</v>
      </c>
      <c r="I68" s="39"/>
      <c r="J68" s="39"/>
      <c r="K68" s="40"/>
      <c r="P68" s="43">
        <f>L68+N68</f>
        <v>0</v>
      </c>
      <c r="Q68" s="51"/>
      <c r="R68" s="40"/>
      <c r="AB68" s="43"/>
    </row>
    <row r="69" spans="1:28" s="37" customFormat="1" ht="12.75">
      <c r="A69" s="36"/>
      <c r="D69" s="36"/>
      <c r="E69" s="36"/>
      <c r="F69" s="36"/>
      <c r="G69" s="36"/>
      <c r="H69" s="50">
        <f>F69+G69</f>
        <v>0</v>
      </c>
      <c r="I69" s="39"/>
      <c r="J69" s="39"/>
      <c r="K69" s="40"/>
      <c r="P69" s="43">
        <f>L69+N69</f>
        <v>0</v>
      </c>
      <c r="Q69" s="51"/>
      <c r="R69" s="40"/>
      <c r="AB69" s="43"/>
    </row>
    <row r="70" spans="1:28" s="37" customFormat="1" ht="12.75">
      <c r="A70" s="36"/>
      <c r="D70" s="36"/>
      <c r="E70" s="36"/>
      <c r="F70" s="36"/>
      <c r="G70" s="36"/>
      <c r="H70" s="50">
        <f>F70+G70</f>
        <v>0</v>
      </c>
      <c r="I70" s="39"/>
      <c r="J70" s="39"/>
      <c r="K70" s="40"/>
      <c r="P70" s="43">
        <f>L70+N70</f>
        <v>0</v>
      </c>
      <c r="Q70" s="51"/>
      <c r="R70" s="40"/>
      <c r="AB70" s="43"/>
    </row>
    <row r="71" spans="1:28" s="37" customFormat="1" ht="12.75">
      <c r="A71" s="36"/>
      <c r="D71" s="36"/>
      <c r="E71" s="36"/>
      <c r="F71" s="36"/>
      <c r="G71" s="36"/>
      <c r="H71" s="50">
        <f>F71+G71</f>
        <v>0</v>
      </c>
      <c r="I71" s="39"/>
      <c r="J71" s="39"/>
      <c r="K71" s="40"/>
      <c r="P71" s="43">
        <f>L71+N71</f>
        <v>0</v>
      </c>
      <c r="Q71" s="51"/>
      <c r="R71" s="40"/>
      <c r="AB71" s="43"/>
    </row>
    <row r="72" spans="1:10" s="37" customFormat="1" ht="12.75">
      <c r="A72" s="36"/>
      <c r="D72" s="36"/>
      <c r="E72" s="36"/>
      <c r="F72" s="36"/>
      <c r="G72" s="36"/>
      <c r="H72" s="36"/>
      <c r="I72" s="39"/>
      <c r="J72" s="39"/>
    </row>
    <row r="73" spans="1:10" s="37" customFormat="1" ht="12.75">
      <c r="A73" s="36"/>
      <c r="D73" s="36"/>
      <c r="E73" s="36"/>
      <c r="F73" s="36"/>
      <c r="G73" s="36"/>
      <c r="H73" s="36"/>
      <c r="I73" s="39"/>
      <c r="J73" s="39"/>
    </row>
    <row r="74" spans="1:10" s="37" customFormat="1" ht="12.75">
      <c r="A74" s="36"/>
      <c r="D74" s="36"/>
      <c r="E74" s="36"/>
      <c r="F74" s="36"/>
      <c r="G74" s="36"/>
      <c r="H74" s="36"/>
      <c r="I74" s="39"/>
      <c r="J74" s="39"/>
    </row>
    <row r="75" spans="1:10" s="37" customFormat="1" ht="12.75">
      <c r="A75" s="36"/>
      <c r="D75" s="36"/>
      <c r="E75" s="36"/>
      <c r="F75" s="36"/>
      <c r="G75" s="36"/>
      <c r="H75" s="36"/>
      <c r="I75" s="39"/>
      <c r="J75" s="39"/>
    </row>
    <row r="76" spans="1:10" s="37" customFormat="1" ht="12.75">
      <c r="A76" s="36"/>
      <c r="D76" s="36"/>
      <c r="E76" s="36"/>
      <c r="F76" s="36"/>
      <c r="G76" s="36"/>
      <c r="H76" s="36"/>
      <c r="I76" s="39"/>
      <c r="J76" s="39"/>
    </row>
    <row r="77" spans="1:10" s="37" customFormat="1" ht="12.75">
      <c r="A77" s="36"/>
      <c r="D77" s="36"/>
      <c r="E77" s="36"/>
      <c r="F77" s="36"/>
      <c r="G77" s="36"/>
      <c r="H77" s="36"/>
      <c r="I77" s="39"/>
      <c r="J77" s="39"/>
    </row>
    <row r="78" spans="1:10" s="37" customFormat="1" ht="12.75">
      <c r="A78" s="36"/>
      <c r="D78" s="36"/>
      <c r="E78" s="36"/>
      <c r="F78" s="36"/>
      <c r="G78" s="36"/>
      <c r="H78" s="36"/>
      <c r="I78" s="39"/>
      <c r="J78" s="39"/>
    </row>
    <row r="79" spans="1:10" s="37" customFormat="1" ht="12.75">
      <c r="A79" s="36"/>
      <c r="D79" s="36"/>
      <c r="E79" s="36"/>
      <c r="F79" s="36"/>
      <c r="G79" s="36"/>
      <c r="H79" s="36"/>
      <c r="I79" s="39"/>
      <c r="J79" s="39"/>
    </row>
    <row r="80" spans="1:10" s="37" customFormat="1" ht="12.75">
      <c r="A80" s="36"/>
      <c r="D80" s="36"/>
      <c r="E80" s="36"/>
      <c r="F80" s="36"/>
      <c r="G80" s="36"/>
      <c r="H80" s="36"/>
      <c r="I80" s="39"/>
      <c r="J80" s="39"/>
    </row>
    <row r="81" spans="1:10" s="37" customFormat="1" ht="12.75">
      <c r="A81" s="36"/>
      <c r="D81" s="36"/>
      <c r="E81" s="36"/>
      <c r="F81" s="36"/>
      <c r="G81" s="36"/>
      <c r="H81" s="36"/>
      <c r="I81" s="39"/>
      <c r="J81" s="39"/>
    </row>
    <row r="82" spans="1:10" s="37" customFormat="1" ht="12.75">
      <c r="A82" s="36"/>
      <c r="D82" s="36"/>
      <c r="E82" s="36"/>
      <c r="F82" s="36"/>
      <c r="G82" s="36"/>
      <c r="H82" s="36"/>
      <c r="I82" s="39"/>
      <c r="J82" s="39"/>
    </row>
    <row r="83" spans="1:10" s="37" customFormat="1" ht="12.75">
      <c r="A83" s="36"/>
      <c r="D83" s="36"/>
      <c r="E83" s="36"/>
      <c r="F83" s="36"/>
      <c r="G83" s="36"/>
      <c r="H83" s="36"/>
      <c r="I83" s="39"/>
      <c r="J83" s="39"/>
    </row>
    <row r="84" spans="1:10" s="37" customFormat="1" ht="12.75">
      <c r="A84" s="36"/>
      <c r="D84" s="36"/>
      <c r="E84" s="36"/>
      <c r="F84" s="36"/>
      <c r="G84" s="36"/>
      <c r="H84" s="36"/>
      <c r="I84" s="39"/>
      <c r="J84" s="39"/>
    </row>
    <row r="85" spans="1:10" s="37" customFormat="1" ht="12.75">
      <c r="A85" s="36"/>
      <c r="D85" s="36"/>
      <c r="E85" s="36"/>
      <c r="F85" s="36"/>
      <c r="G85" s="36"/>
      <c r="H85" s="36"/>
      <c r="I85" s="39"/>
      <c r="J85" s="39"/>
    </row>
    <row r="86" spans="1:10" s="37" customFormat="1" ht="12.75">
      <c r="A86" s="36"/>
      <c r="D86" s="36"/>
      <c r="E86" s="36"/>
      <c r="F86" s="36"/>
      <c r="G86" s="36"/>
      <c r="H86" s="36"/>
      <c r="I86" s="39"/>
      <c r="J86" s="39"/>
    </row>
    <row r="87" spans="1:10" s="37" customFormat="1" ht="12.75">
      <c r="A87" s="36"/>
      <c r="D87" s="36"/>
      <c r="E87" s="36"/>
      <c r="F87" s="36"/>
      <c r="G87" s="36"/>
      <c r="H87" s="36"/>
      <c r="I87" s="39"/>
      <c r="J87" s="39"/>
    </row>
    <row r="88" spans="1:10" s="37" customFormat="1" ht="12.75">
      <c r="A88" s="36"/>
      <c r="D88" s="36"/>
      <c r="E88" s="36"/>
      <c r="F88" s="36"/>
      <c r="G88" s="36"/>
      <c r="H88" s="36"/>
      <c r="I88" s="39"/>
      <c r="J88" s="39"/>
    </row>
    <row r="89" spans="1:10" s="37" customFormat="1" ht="12.75">
      <c r="A89" s="36"/>
      <c r="D89" s="36"/>
      <c r="E89" s="36"/>
      <c r="F89" s="36"/>
      <c r="G89" s="36"/>
      <c r="H89" s="36"/>
      <c r="I89" s="39"/>
      <c r="J89" s="39"/>
    </row>
    <row r="90" spans="1:10" s="37" customFormat="1" ht="12.75">
      <c r="A90" s="36"/>
      <c r="D90" s="36"/>
      <c r="E90" s="36"/>
      <c r="F90" s="36"/>
      <c r="G90" s="36"/>
      <c r="H90" s="36"/>
      <c r="I90" s="39"/>
      <c r="J90" s="39"/>
    </row>
    <row r="91" spans="1:10" s="37" customFormat="1" ht="12.75">
      <c r="A91" s="36"/>
      <c r="D91" s="36"/>
      <c r="E91" s="36"/>
      <c r="F91" s="36"/>
      <c r="G91" s="36"/>
      <c r="H91" s="36"/>
      <c r="I91" s="39"/>
      <c r="J91" s="39"/>
    </row>
    <row r="92" spans="1:10" s="37" customFormat="1" ht="12.75">
      <c r="A92" s="36"/>
      <c r="D92" s="36"/>
      <c r="E92" s="36"/>
      <c r="F92" s="36"/>
      <c r="G92" s="36"/>
      <c r="H92" s="36"/>
      <c r="I92" s="39"/>
      <c r="J92" s="39"/>
    </row>
    <row r="93" spans="1:10" s="37" customFormat="1" ht="12.75">
      <c r="A93" s="36"/>
      <c r="D93" s="36"/>
      <c r="E93" s="36"/>
      <c r="F93" s="36"/>
      <c r="G93" s="36"/>
      <c r="H93" s="36"/>
      <c r="I93" s="39"/>
      <c r="J93" s="39"/>
    </row>
    <row r="94" spans="1:10" s="37" customFormat="1" ht="12.75">
      <c r="A94" s="36"/>
      <c r="D94" s="36"/>
      <c r="E94" s="36"/>
      <c r="F94" s="36"/>
      <c r="G94" s="36"/>
      <c r="H94" s="36"/>
      <c r="I94" s="39"/>
      <c r="J94" s="39"/>
    </row>
    <row r="95" spans="1:10" s="37" customFormat="1" ht="12.75">
      <c r="A95" s="36"/>
      <c r="D95" s="36"/>
      <c r="E95" s="36"/>
      <c r="F95" s="36"/>
      <c r="G95" s="36"/>
      <c r="H95" s="36"/>
      <c r="I95" s="39"/>
      <c r="J95" s="39"/>
    </row>
    <row r="96" spans="1:10" s="37" customFormat="1" ht="12.75">
      <c r="A96" s="36"/>
      <c r="D96" s="36"/>
      <c r="E96" s="36"/>
      <c r="F96" s="36"/>
      <c r="G96" s="36"/>
      <c r="H96" s="36"/>
      <c r="I96" s="39"/>
      <c r="J96" s="39"/>
    </row>
    <row r="97" spans="1:10" s="37" customFormat="1" ht="12.75">
      <c r="A97" s="36"/>
      <c r="D97" s="36"/>
      <c r="E97" s="36"/>
      <c r="F97" s="36"/>
      <c r="G97" s="36"/>
      <c r="H97" s="36"/>
      <c r="I97" s="39"/>
      <c r="J97" s="39"/>
    </row>
    <row r="98" spans="1:10" s="37" customFormat="1" ht="12.75">
      <c r="A98" s="36"/>
      <c r="D98" s="36"/>
      <c r="E98" s="36"/>
      <c r="F98" s="36"/>
      <c r="G98" s="36"/>
      <c r="H98" s="36"/>
      <c r="I98" s="39"/>
      <c r="J98" s="39"/>
    </row>
    <row r="99" spans="1:10" s="37" customFormat="1" ht="12.75">
      <c r="A99" s="36"/>
      <c r="D99" s="36"/>
      <c r="E99" s="36"/>
      <c r="F99" s="36"/>
      <c r="G99" s="36"/>
      <c r="H99" s="36"/>
      <c r="I99" s="39"/>
      <c r="J99" s="39"/>
    </row>
    <row r="100" spans="1:10" s="37" customFormat="1" ht="12.75">
      <c r="A100" s="36"/>
      <c r="D100" s="36"/>
      <c r="E100" s="36"/>
      <c r="F100" s="36"/>
      <c r="G100" s="36"/>
      <c r="H100" s="36"/>
      <c r="I100" s="39"/>
      <c r="J100" s="39"/>
    </row>
    <row r="101" spans="1:10" s="37" customFormat="1" ht="12.75">
      <c r="A101" s="36"/>
      <c r="D101" s="36"/>
      <c r="E101" s="36"/>
      <c r="F101" s="36"/>
      <c r="G101" s="36"/>
      <c r="H101" s="36"/>
      <c r="I101" s="39"/>
      <c r="J101" s="39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P13 Q1:Q2 R1">
    <cfRule type="cellIs" priority="1" dxfId="0" operator="equal" stopIfTrue="1">
      <formula>0</formula>
    </cfRule>
  </conditionalFormatting>
  <conditionalFormatting sqref="H4:J12 H14:J16 H18:J71">
    <cfRule type="cellIs" priority="2" dxfId="0" operator="equal" stopIfTrue="1">
      <formula>0</formula>
    </cfRule>
  </conditionalFormatting>
  <conditionalFormatting sqref="P4:Q12 P14:Q71">
    <cfRule type="cellIs" priority="3" dxfId="0" operator="equal" stopIfTrue="1">
      <formula>0</formula>
    </cfRule>
  </conditionalFormatting>
  <conditionalFormatting sqref="AB5:AB31">
    <cfRule type="cellIs" priority="4" dxfId="0" operator="equal" stopIfTrue="1">
      <formula>0</formula>
    </cfRule>
  </conditionalFormatting>
  <conditionalFormatting sqref="H17:J17">
    <cfRule type="cellIs" priority="5" dxfId="0" operator="equal" stopIfTrue="1">
      <formula>0</formula>
    </cfRule>
    <cfRule type="cellIs" priority="6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50"/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B101"/>
  <sheetViews>
    <sheetView workbookViewId="0" topLeftCell="A1">
      <selection activeCell="P40" sqref="P40"/>
    </sheetView>
  </sheetViews>
  <sheetFormatPr defaultColWidth="11.421875" defaultRowHeight="12.75"/>
  <cols>
    <col min="1" max="1" width="6.7109375" style="10" customWidth="1"/>
    <col min="2" max="2" width="18.140625" style="1" customWidth="1"/>
    <col min="3" max="3" width="33.421875" style="1" customWidth="1"/>
    <col min="4" max="5" width="11.421875" style="10" customWidth="1"/>
    <col min="6" max="10" width="0" style="10" hidden="1" customWidth="1"/>
    <col min="11" max="11" width="2.57421875" style="1" customWidth="1"/>
    <col min="12" max="12" width="8.7109375" style="1" customWidth="1"/>
    <col min="13" max="13" width="4.7109375" style="1" customWidth="1"/>
    <col min="14" max="14" width="8.7109375" style="1" customWidth="1"/>
    <col min="15" max="15" width="4.7109375" style="1" customWidth="1"/>
    <col min="16" max="17" width="10.140625" style="1" customWidth="1"/>
    <col min="18" max="18" width="2.57421875" style="1" customWidth="1"/>
    <col min="19" max="19" width="6.8515625" style="1" customWidth="1"/>
    <col min="20" max="20" width="5.28125" style="1" customWidth="1"/>
    <col min="21" max="21" width="20.00390625" style="1" customWidth="1"/>
    <col min="22" max="25" width="20.7109375" style="1" customWidth="1"/>
    <col min="26" max="27" width="6.57421875" style="1" customWidth="1"/>
    <col min="28" max="16384" width="10.7109375" style="1" customWidth="1"/>
  </cols>
  <sheetData>
    <row r="1" spans="1:28" s="20" customFormat="1" ht="30" customHeight="1">
      <c r="A1" s="11" t="s">
        <v>27</v>
      </c>
      <c r="B1" s="12"/>
      <c r="C1" s="13" t="s">
        <v>236</v>
      </c>
      <c r="D1" s="14"/>
      <c r="E1" s="14"/>
      <c r="F1" s="14"/>
      <c r="G1" s="15" t="s">
        <v>29</v>
      </c>
      <c r="H1" s="14"/>
      <c r="I1" s="14"/>
      <c r="J1" s="14"/>
      <c r="K1" s="14"/>
      <c r="L1" s="14"/>
      <c r="M1" s="14"/>
      <c r="N1" s="14"/>
      <c r="O1" s="16"/>
      <c r="P1" s="17"/>
      <c r="Q1" s="18"/>
      <c r="R1" s="18"/>
      <c r="S1" s="13" t="s">
        <v>236</v>
      </c>
      <c r="T1" s="14"/>
      <c r="U1" s="19"/>
      <c r="V1" s="12"/>
      <c r="W1" s="12"/>
      <c r="X1" s="12"/>
      <c r="Y1" s="12"/>
      <c r="Z1" s="14"/>
      <c r="AA1" s="14"/>
      <c r="AB1" s="14"/>
    </row>
    <row r="2" spans="1:28" s="20" customFormat="1" ht="19.5" customHeight="1">
      <c r="A2" s="21" t="s">
        <v>30</v>
      </c>
      <c r="B2" s="22"/>
      <c r="C2" s="22"/>
      <c r="D2" s="16"/>
      <c r="E2" s="16"/>
      <c r="F2" s="23" t="s">
        <v>31</v>
      </c>
      <c r="G2" s="23"/>
      <c r="H2" s="23"/>
      <c r="I2" s="23" t="s">
        <v>32</v>
      </c>
      <c r="J2" s="23"/>
      <c r="K2" s="24"/>
      <c r="L2" s="25" t="s">
        <v>33</v>
      </c>
      <c r="M2" s="25"/>
      <c r="N2" s="25"/>
      <c r="O2" s="25"/>
      <c r="P2" s="25"/>
      <c r="Q2" s="48" t="s">
        <v>34</v>
      </c>
      <c r="R2" s="24"/>
      <c r="S2" s="27" t="s">
        <v>35</v>
      </c>
      <c r="T2" s="16"/>
      <c r="U2" s="28"/>
      <c r="V2" s="22"/>
      <c r="W2" s="22"/>
      <c r="X2" s="22"/>
      <c r="Y2" s="22"/>
      <c r="Z2" s="16"/>
      <c r="AA2" s="16"/>
      <c r="AB2" s="16"/>
    </row>
    <row r="3" spans="1:28" s="20" customFormat="1" ht="12.75">
      <c r="A3" s="29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1" t="s">
        <v>41</v>
      </c>
      <c r="H3" s="32" t="s">
        <v>42</v>
      </c>
      <c r="I3" s="31" t="s">
        <v>43</v>
      </c>
      <c r="J3" s="31" t="s">
        <v>44</v>
      </c>
      <c r="K3" s="24"/>
      <c r="L3" s="33" t="s">
        <v>45</v>
      </c>
      <c r="M3" s="34" t="s">
        <v>46</v>
      </c>
      <c r="N3" s="33" t="s">
        <v>47</v>
      </c>
      <c r="O3" s="34" t="s">
        <v>46</v>
      </c>
      <c r="P3" s="49" t="s">
        <v>48</v>
      </c>
      <c r="Q3" s="48"/>
      <c r="R3" s="24"/>
      <c r="S3" s="29" t="s">
        <v>49</v>
      </c>
      <c r="T3" s="29" t="s">
        <v>4</v>
      </c>
      <c r="U3" s="29" t="s">
        <v>36</v>
      </c>
      <c r="V3" s="29" t="s">
        <v>50</v>
      </c>
      <c r="W3" s="29" t="s">
        <v>51</v>
      </c>
      <c r="X3" s="29" t="s">
        <v>52</v>
      </c>
      <c r="Y3" s="29" t="s">
        <v>53</v>
      </c>
      <c r="Z3" s="30" t="s">
        <v>54</v>
      </c>
      <c r="AA3" s="30" t="s">
        <v>55</v>
      </c>
      <c r="AB3" s="29" t="s">
        <v>56</v>
      </c>
    </row>
    <row r="4" spans="1:28" s="20" customFormat="1" ht="12.75">
      <c r="A4" s="36">
        <v>8</v>
      </c>
      <c r="B4" s="47" t="s">
        <v>182</v>
      </c>
      <c r="C4" s="47" t="s">
        <v>183</v>
      </c>
      <c r="D4" s="46">
        <v>2000</v>
      </c>
      <c r="E4" s="46">
        <v>66739413</v>
      </c>
      <c r="F4" s="46">
        <v>237</v>
      </c>
      <c r="G4" s="46">
        <v>252</v>
      </c>
      <c r="H4" s="50">
        <f>F4+G4</f>
        <v>489</v>
      </c>
      <c r="I4" s="39"/>
      <c r="J4" s="39"/>
      <c r="K4" s="40"/>
      <c r="L4" s="37">
        <f>84+84+85</f>
        <v>253</v>
      </c>
      <c r="M4" s="37">
        <v>1</v>
      </c>
      <c r="N4" s="37">
        <f>81+87+83</f>
        <v>251</v>
      </c>
      <c r="O4" s="37">
        <v>1</v>
      </c>
      <c r="P4" s="43">
        <f>L4+N4</f>
        <v>504</v>
      </c>
      <c r="Q4" s="51"/>
      <c r="R4" s="54"/>
      <c r="S4" s="52"/>
      <c r="T4" s="36">
        <v>8</v>
      </c>
      <c r="U4" s="37" t="s">
        <v>111</v>
      </c>
      <c r="V4" s="37" t="s">
        <v>179</v>
      </c>
      <c r="W4" s="37" t="s">
        <v>181</v>
      </c>
      <c r="X4" s="37" t="s">
        <v>237</v>
      </c>
      <c r="Y4" s="37" t="s">
        <v>180</v>
      </c>
      <c r="Z4" s="37">
        <f>248+243+235</f>
        <v>726</v>
      </c>
      <c r="AA4" s="37">
        <f>243+240+219</f>
        <v>702</v>
      </c>
      <c r="AB4" s="43">
        <f>Z4+AA4</f>
        <v>1428</v>
      </c>
    </row>
    <row r="5" spans="1:28" s="37" customFormat="1" ht="12.75">
      <c r="A5" s="36">
        <v>8</v>
      </c>
      <c r="B5" s="47" t="s">
        <v>84</v>
      </c>
      <c r="C5" s="47" t="s">
        <v>222</v>
      </c>
      <c r="D5" s="46">
        <v>1948</v>
      </c>
      <c r="E5" s="46">
        <v>20428</v>
      </c>
      <c r="F5" s="46">
        <v>219</v>
      </c>
      <c r="G5" s="46">
        <v>241</v>
      </c>
      <c r="H5" s="50">
        <f>F5+G5</f>
        <v>460</v>
      </c>
      <c r="I5" s="39"/>
      <c r="J5" s="39"/>
      <c r="K5" s="40"/>
      <c r="L5" s="37">
        <f>84+76+82</f>
        <v>242</v>
      </c>
      <c r="N5" s="37">
        <f>73+91+85</f>
        <v>249</v>
      </c>
      <c r="P5" s="43">
        <f>L5+N5</f>
        <v>491</v>
      </c>
      <c r="Q5" s="51"/>
      <c r="R5" s="40"/>
      <c r="T5" s="36">
        <v>8</v>
      </c>
      <c r="U5" s="37" t="s">
        <v>84</v>
      </c>
      <c r="V5" s="37" t="s">
        <v>170</v>
      </c>
      <c r="W5" s="37" t="s">
        <v>171</v>
      </c>
      <c r="X5" s="37" t="s">
        <v>172</v>
      </c>
      <c r="Y5" s="37" t="s">
        <v>173</v>
      </c>
      <c r="Z5" s="37">
        <f>250+242+233</f>
        <v>725</v>
      </c>
      <c r="AA5" s="37">
        <f>241+230+224</f>
        <v>695</v>
      </c>
      <c r="AB5" s="43">
        <f>Z5+AA5</f>
        <v>1420</v>
      </c>
    </row>
    <row r="6" spans="1:28" s="37" customFormat="1" ht="12.75">
      <c r="A6" s="36">
        <v>8</v>
      </c>
      <c r="B6" s="47" t="s">
        <v>182</v>
      </c>
      <c r="C6" s="47" t="s">
        <v>184</v>
      </c>
      <c r="D6" s="46">
        <v>1958</v>
      </c>
      <c r="E6" s="46">
        <v>66733945</v>
      </c>
      <c r="F6" s="46">
        <v>247</v>
      </c>
      <c r="G6" s="46">
        <v>250</v>
      </c>
      <c r="H6" s="50">
        <f>F6+G6</f>
        <v>497</v>
      </c>
      <c r="I6" s="39"/>
      <c r="J6" s="39"/>
      <c r="K6" s="40"/>
      <c r="L6" s="37">
        <f>83+79+81</f>
        <v>243</v>
      </c>
      <c r="M6" s="37">
        <v>1</v>
      </c>
      <c r="N6" s="37">
        <f>92+78+77</f>
        <v>247</v>
      </c>
      <c r="O6" s="37">
        <v>1</v>
      </c>
      <c r="P6" s="43">
        <f>L6+N6</f>
        <v>490</v>
      </c>
      <c r="Q6" s="51"/>
      <c r="R6" s="40"/>
      <c r="T6" s="36">
        <v>8</v>
      </c>
      <c r="U6" s="37" t="s">
        <v>182</v>
      </c>
      <c r="V6" s="37" t="s">
        <v>183</v>
      </c>
      <c r="W6" s="37" t="s">
        <v>238</v>
      </c>
      <c r="X6" s="37" t="s">
        <v>184</v>
      </c>
      <c r="Y6" s="37" t="s">
        <v>185</v>
      </c>
      <c r="Z6" s="37">
        <f>253+243+222</f>
        <v>718</v>
      </c>
      <c r="AA6" s="37">
        <f>251+247+200</f>
        <v>698</v>
      </c>
      <c r="AB6" s="43">
        <f>Z6+AA6</f>
        <v>1416</v>
      </c>
    </row>
    <row r="7" spans="1:28" s="37" customFormat="1" ht="12.75">
      <c r="A7" s="36">
        <v>8</v>
      </c>
      <c r="B7" s="47" t="s">
        <v>111</v>
      </c>
      <c r="C7" s="47" t="s">
        <v>181</v>
      </c>
      <c r="D7" s="46">
        <v>1965</v>
      </c>
      <c r="E7" s="46">
        <v>66741644</v>
      </c>
      <c r="F7" s="36"/>
      <c r="G7" s="36"/>
      <c r="H7" s="50">
        <f>F7+G7</f>
        <v>0</v>
      </c>
      <c r="I7" s="39"/>
      <c r="J7" s="39"/>
      <c r="K7" s="40"/>
      <c r="L7" s="37">
        <f>82+81+85</f>
        <v>248</v>
      </c>
      <c r="M7" s="37">
        <v>1</v>
      </c>
      <c r="N7" s="37">
        <f>79+79+85</f>
        <v>243</v>
      </c>
      <c r="O7" s="37">
        <v>1</v>
      </c>
      <c r="P7" s="43">
        <f>L7+N7</f>
        <v>491</v>
      </c>
      <c r="Q7" s="51"/>
      <c r="R7" s="40"/>
      <c r="T7" s="36">
        <v>8</v>
      </c>
      <c r="U7" s="37" t="s">
        <v>71</v>
      </c>
      <c r="V7" s="37" t="s">
        <v>223</v>
      </c>
      <c r="W7" s="37" t="s">
        <v>239</v>
      </c>
      <c r="X7" s="37" t="s">
        <v>174</v>
      </c>
      <c r="Y7" s="37" t="s">
        <v>176</v>
      </c>
      <c r="Z7" s="37">
        <f>240+225+235</f>
        <v>700</v>
      </c>
      <c r="AB7" s="43">
        <f>Z7+AA7</f>
        <v>700</v>
      </c>
    </row>
    <row r="8" spans="1:28" s="37" customFormat="1" ht="12.75">
      <c r="A8" s="36">
        <v>8</v>
      </c>
      <c r="B8" s="47" t="s">
        <v>84</v>
      </c>
      <c r="C8" s="47" t="s">
        <v>171</v>
      </c>
      <c r="D8" s="46">
        <v>1958</v>
      </c>
      <c r="E8" s="46">
        <v>20019199</v>
      </c>
      <c r="F8" s="36"/>
      <c r="G8" s="36"/>
      <c r="H8" s="50">
        <f>F8+G8</f>
        <v>0</v>
      </c>
      <c r="I8" s="39"/>
      <c r="J8" s="39"/>
      <c r="K8" s="40"/>
      <c r="L8" s="37">
        <f>74+82+77</f>
        <v>233</v>
      </c>
      <c r="M8" s="37">
        <v>1</v>
      </c>
      <c r="N8" s="37">
        <f>90+76+75</f>
        <v>241</v>
      </c>
      <c r="O8" s="37">
        <v>1</v>
      </c>
      <c r="P8" s="43">
        <f>L8+N8</f>
        <v>474</v>
      </c>
      <c r="Q8" s="51"/>
      <c r="R8" s="40"/>
      <c r="T8" s="36">
        <v>8</v>
      </c>
      <c r="U8" s="37" t="s">
        <v>148</v>
      </c>
      <c r="V8" s="37" t="s">
        <v>200</v>
      </c>
      <c r="W8" s="37" t="s">
        <v>199</v>
      </c>
      <c r="X8" s="37" t="s">
        <v>165</v>
      </c>
      <c r="Y8" s="37" t="s">
        <v>201</v>
      </c>
      <c r="Z8" s="37">
        <f>231+220+215</f>
        <v>666</v>
      </c>
      <c r="AB8" s="43">
        <f>Z8+AA8</f>
        <v>666</v>
      </c>
    </row>
    <row r="9" spans="1:18" s="37" customFormat="1" ht="12.75">
      <c r="A9" s="36">
        <v>8</v>
      </c>
      <c r="B9" s="47" t="s">
        <v>111</v>
      </c>
      <c r="C9" s="47" t="s">
        <v>179</v>
      </c>
      <c r="D9" s="46">
        <v>1973</v>
      </c>
      <c r="E9" s="46">
        <v>66740558</v>
      </c>
      <c r="F9" s="36"/>
      <c r="G9" s="36"/>
      <c r="H9" s="50">
        <f>F9+G9</f>
        <v>0</v>
      </c>
      <c r="I9" s="39"/>
      <c r="J9" s="39"/>
      <c r="K9" s="40"/>
      <c r="L9" s="37">
        <f>76+83+84</f>
        <v>243</v>
      </c>
      <c r="M9" s="37">
        <v>1</v>
      </c>
      <c r="N9" s="37">
        <f>84+78+78</f>
        <v>240</v>
      </c>
      <c r="O9" s="37">
        <v>1</v>
      </c>
      <c r="P9" s="43">
        <f>L9+N9</f>
        <v>483</v>
      </c>
      <c r="Q9" s="51"/>
      <c r="R9" s="40"/>
    </row>
    <row r="10" spans="1:28" s="37" customFormat="1" ht="12.75">
      <c r="A10" s="36">
        <v>8</v>
      </c>
      <c r="B10" s="47" t="s">
        <v>84</v>
      </c>
      <c r="C10" s="47" t="s">
        <v>172</v>
      </c>
      <c r="D10" s="46">
        <v>1958</v>
      </c>
      <c r="E10" s="46">
        <v>66736775</v>
      </c>
      <c r="F10" s="36"/>
      <c r="G10" s="36"/>
      <c r="H10" s="50">
        <f>F10+G10</f>
        <v>0</v>
      </c>
      <c r="I10" s="39"/>
      <c r="J10" s="39"/>
      <c r="K10" s="40"/>
      <c r="L10" s="37">
        <f>87+70+85</f>
        <v>242</v>
      </c>
      <c r="M10" s="37">
        <v>1</v>
      </c>
      <c r="N10" s="37">
        <f>75+87+68</f>
        <v>230</v>
      </c>
      <c r="O10" s="37">
        <v>1</v>
      </c>
      <c r="P10" s="43">
        <f>L10+N10</f>
        <v>472</v>
      </c>
      <c r="Q10" s="51"/>
      <c r="R10" s="40"/>
      <c r="T10" s="36"/>
      <c r="AB10" s="43">
        <f>Z10+AA10</f>
        <v>0</v>
      </c>
    </row>
    <row r="11" spans="1:28" s="37" customFormat="1" ht="12.75">
      <c r="A11" s="36">
        <v>8</v>
      </c>
      <c r="B11" s="47" t="s">
        <v>71</v>
      </c>
      <c r="C11" s="47" t="s">
        <v>209</v>
      </c>
      <c r="D11" s="46">
        <v>1979</v>
      </c>
      <c r="E11" s="46" t="s">
        <v>210</v>
      </c>
      <c r="F11" s="36"/>
      <c r="G11" s="36"/>
      <c r="H11" s="50">
        <f>F11+G11</f>
        <v>0</v>
      </c>
      <c r="I11" s="39"/>
      <c r="J11" s="39"/>
      <c r="K11" s="40"/>
      <c r="L11" s="37">
        <f>73+73+62</f>
        <v>208</v>
      </c>
      <c r="N11" s="37">
        <f>76+81+72</f>
        <v>229</v>
      </c>
      <c r="P11" s="43">
        <f>L11+N11</f>
        <v>437</v>
      </c>
      <c r="Q11" s="51"/>
      <c r="R11" s="40"/>
      <c r="T11" s="36"/>
      <c r="AB11" s="43">
        <f>Z11+AA11</f>
        <v>0</v>
      </c>
    </row>
    <row r="12" spans="1:28" s="37" customFormat="1" ht="12.75">
      <c r="A12" s="36">
        <v>8</v>
      </c>
      <c r="B12" s="47" t="s">
        <v>84</v>
      </c>
      <c r="C12" s="47" t="s">
        <v>170</v>
      </c>
      <c r="D12" s="46">
        <v>1957</v>
      </c>
      <c r="E12" s="46">
        <v>45189476</v>
      </c>
      <c r="F12" s="36"/>
      <c r="G12" s="36"/>
      <c r="H12" s="50">
        <f>F12+G12</f>
        <v>0</v>
      </c>
      <c r="I12" s="39"/>
      <c r="J12" s="39"/>
      <c r="K12" s="40"/>
      <c r="L12" s="37">
        <f>82+76+73</f>
        <v>231</v>
      </c>
      <c r="M12" s="37">
        <v>1</v>
      </c>
      <c r="N12" s="37">
        <f>82+70+72</f>
        <v>224</v>
      </c>
      <c r="O12" s="37">
        <v>1</v>
      </c>
      <c r="P12" s="43">
        <f>L12+N12</f>
        <v>455</v>
      </c>
      <c r="Q12" s="51"/>
      <c r="R12" s="40"/>
      <c r="T12" s="36"/>
      <c r="AB12" s="43">
        <f>Z12+AA12</f>
        <v>0</v>
      </c>
    </row>
    <row r="13" spans="1:28" s="37" customFormat="1" ht="12.75">
      <c r="A13" s="36">
        <v>8</v>
      </c>
      <c r="B13" s="47" t="s">
        <v>111</v>
      </c>
      <c r="C13" s="47" t="s">
        <v>237</v>
      </c>
      <c r="D13" s="46">
        <v>1955</v>
      </c>
      <c r="E13" s="46">
        <v>5016631</v>
      </c>
      <c r="F13" s="36"/>
      <c r="G13" s="36"/>
      <c r="H13" s="50">
        <f>F13+G13</f>
        <v>0</v>
      </c>
      <c r="I13" s="39"/>
      <c r="J13" s="39"/>
      <c r="K13" s="40"/>
      <c r="L13" s="37">
        <f>75+81+77</f>
        <v>233</v>
      </c>
      <c r="M13" s="37">
        <v>1</v>
      </c>
      <c r="N13" s="37">
        <f>67+74+78</f>
        <v>219</v>
      </c>
      <c r="O13" s="37">
        <v>1</v>
      </c>
      <c r="P13" s="43">
        <f>L13+N13</f>
        <v>452</v>
      </c>
      <c r="Q13" s="51"/>
      <c r="R13" s="40"/>
      <c r="AB13" s="43">
        <f>Z13+AA13</f>
        <v>0</v>
      </c>
    </row>
    <row r="14" spans="1:28" s="37" customFormat="1" ht="12.75">
      <c r="A14" s="36">
        <v>8</v>
      </c>
      <c r="B14" s="47" t="s">
        <v>111</v>
      </c>
      <c r="C14" s="47" t="s">
        <v>180</v>
      </c>
      <c r="D14" s="46">
        <v>1957</v>
      </c>
      <c r="E14" s="46">
        <v>65698840</v>
      </c>
      <c r="F14" s="36"/>
      <c r="G14" s="36"/>
      <c r="H14" s="50">
        <f>F14+G14</f>
        <v>0</v>
      </c>
      <c r="I14" s="39"/>
      <c r="J14" s="39"/>
      <c r="K14" s="40"/>
      <c r="L14" s="37">
        <f>77+71+87</f>
        <v>235</v>
      </c>
      <c r="M14" s="37">
        <v>1</v>
      </c>
      <c r="N14" s="37">
        <f>68+63+85</f>
        <v>216</v>
      </c>
      <c r="O14" s="37">
        <v>1</v>
      </c>
      <c r="P14" s="43">
        <f>L14+N14</f>
        <v>451</v>
      </c>
      <c r="Q14" s="51"/>
      <c r="R14" s="40"/>
      <c r="AB14" s="43">
        <f>Z14+AA14</f>
        <v>0</v>
      </c>
    </row>
    <row r="15" spans="1:28" s="37" customFormat="1" ht="12.75">
      <c r="A15" s="36">
        <v>8</v>
      </c>
      <c r="B15" s="47" t="s">
        <v>111</v>
      </c>
      <c r="C15" s="47" t="s">
        <v>178</v>
      </c>
      <c r="D15" s="46">
        <v>1972</v>
      </c>
      <c r="E15" s="46">
        <v>66736334</v>
      </c>
      <c r="F15" s="36"/>
      <c r="G15" s="36"/>
      <c r="H15" s="50">
        <f>F15+G15</f>
        <v>0</v>
      </c>
      <c r="I15" s="39"/>
      <c r="J15" s="39"/>
      <c r="K15" s="40"/>
      <c r="L15" s="37">
        <f>67+76+77</f>
        <v>220</v>
      </c>
      <c r="N15" s="37">
        <f>77+61+75</f>
        <v>213</v>
      </c>
      <c r="P15" s="43">
        <f>L15+N15</f>
        <v>433</v>
      </c>
      <c r="Q15" s="51"/>
      <c r="R15" s="40"/>
      <c r="AB15" s="43">
        <f>Z15+AA15</f>
        <v>0</v>
      </c>
    </row>
    <row r="16" spans="1:28" s="37" customFormat="1" ht="12.75">
      <c r="A16" s="36">
        <v>8</v>
      </c>
      <c r="B16" s="47" t="s">
        <v>182</v>
      </c>
      <c r="C16" s="47" t="s">
        <v>238</v>
      </c>
      <c r="D16" s="46">
        <v>1992</v>
      </c>
      <c r="E16" s="46">
        <v>60125231</v>
      </c>
      <c r="F16" s="46">
        <v>216</v>
      </c>
      <c r="G16" s="46">
        <v>225</v>
      </c>
      <c r="H16" s="50">
        <f>F16+G16</f>
        <v>441</v>
      </c>
      <c r="I16" s="39"/>
      <c r="J16" s="39"/>
      <c r="K16" s="40"/>
      <c r="L16" s="37">
        <f>76+69+77</f>
        <v>222</v>
      </c>
      <c r="M16" s="37">
        <v>1</v>
      </c>
      <c r="N16" s="37">
        <f>66+72+62</f>
        <v>200</v>
      </c>
      <c r="O16" s="37">
        <v>1</v>
      </c>
      <c r="P16" s="43">
        <f>L16+N16</f>
        <v>422</v>
      </c>
      <c r="Q16" s="51"/>
      <c r="R16" s="40"/>
      <c r="AB16" s="43">
        <f>Z16+AA16</f>
        <v>0</v>
      </c>
    </row>
    <row r="17" spans="1:28" s="37" customFormat="1" ht="12.75">
      <c r="A17" s="36">
        <v>8</v>
      </c>
      <c r="B17" s="47" t="s">
        <v>84</v>
      </c>
      <c r="C17" s="47" t="s">
        <v>173</v>
      </c>
      <c r="D17" s="46">
        <v>1985</v>
      </c>
      <c r="E17" s="46" t="s">
        <v>208</v>
      </c>
      <c r="F17" s="36"/>
      <c r="G17" s="36"/>
      <c r="H17" s="50">
        <f>F17+G17</f>
        <v>0</v>
      </c>
      <c r="I17" s="39"/>
      <c r="J17" s="39"/>
      <c r="K17" s="40"/>
      <c r="L17" s="37">
        <f>81+87+82</f>
        <v>250</v>
      </c>
      <c r="M17" s="37">
        <v>1</v>
      </c>
      <c r="N17" s="37">
        <f>62+63+62</f>
        <v>187</v>
      </c>
      <c r="O17" s="37">
        <v>1</v>
      </c>
      <c r="P17" s="43">
        <f>L17+N17</f>
        <v>437</v>
      </c>
      <c r="Q17" s="51"/>
      <c r="R17" s="40"/>
      <c r="AB17" s="43">
        <f>Z17+AA17</f>
        <v>0</v>
      </c>
    </row>
    <row r="18" spans="1:28" s="37" customFormat="1" ht="12.75">
      <c r="A18" s="36">
        <v>8</v>
      </c>
      <c r="B18" s="47" t="s">
        <v>125</v>
      </c>
      <c r="C18" s="47" t="s">
        <v>240</v>
      </c>
      <c r="D18" s="46">
        <v>1968</v>
      </c>
      <c r="E18" s="46">
        <v>53156501</v>
      </c>
      <c r="F18" s="46">
        <v>213</v>
      </c>
      <c r="G18" s="46">
        <v>183</v>
      </c>
      <c r="H18" s="50">
        <f>F18+G18</f>
        <v>396</v>
      </c>
      <c r="I18" s="39"/>
      <c r="J18" s="39"/>
      <c r="K18" s="40"/>
      <c r="L18" s="40"/>
      <c r="P18" s="43">
        <f>L18+N18</f>
        <v>0</v>
      </c>
      <c r="R18" s="40"/>
      <c r="AB18" s="43">
        <f>Z18+AA18</f>
        <v>0</v>
      </c>
    </row>
    <row r="19" spans="1:28" s="37" customFormat="1" ht="12.75">
      <c r="A19" s="36">
        <v>8</v>
      </c>
      <c r="B19" s="47" t="s">
        <v>125</v>
      </c>
      <c r="C19" s="47" t="s">
        <v>241</v>
      </c>
      <c r="D19" s="46">
        <v>1974</v>
      </c>
      <c r="E19" s="46">
        <v>66737643</v>
      </c>
      <c r="F19" s="46">
        <v>232</v>
      </c>
      <c r="G19" s="46">
        <v>229</v>
      </c>
      <c r="H19" s="50">
        <f>F19+G19</f>
        <v>461</v>
      </c>
      <c r="I19" s="39"/>
      <c r="J19" s="39"/>
      <c r="K19" s="40"/>
      <c r="L19" s="40"/>
      <c r="P19" s="43">
        <f>L19+N19</f>
        <v>0</v>
      </c>
      <c r="Q19" s="51"/>
      <c r="R19" s="40"/>
      <c r="AB19" s="43">
        <f>Z19+AA19</f>
        <v>0</v>
      </c>
    </row>
    <row r="20" spans="1:28" s="37" customFormat="1" ht="12.75">
      <c r="A20" s="36">
        <v>8</v>
      </c>
      <c r="B20" s="47" t="s">
        <v>125</v>
      </c>
      <c r="C20" s="47" t="s">
        <v>242</v>
      </c>
      <c r="D20" s="46">
        <v>1958</v>
      </c>
      <c r="E20" s="46">
        <v>66740583</v>
      </c>
      <c r="F20" s="46">
        <v>243</v>
      </c>
      <c r="G20" s="46">
        <v>253</v>
      </c>
      <c r="H20" s="50">
        <f>F20+G20</f>
        <v>496</v>
      </c>
      <c r="I20" s="39"/>
      <c r="J20" s="39"/>
      <c r="K20" s="40"/>
      <c r="L20" s="40"/>
      <c r="P20" s="43">
        <f>L20+N20</f>
        <v>0</v>
      </c>
      <c r="Q20" s="51"/>
      <c r="R20" s="40"/>
      <c r="AB20" s="43">
        <f>Z20+AA20</f>
        <v>0</v>
      </c>
    </row>
    <row r="21" spans="1:28" s="37" customFormat="1" ht="12.75">
      <c r="A21" s="36">
        <v>8</v>
      </c>
      <c r="B21" s="47" t="s">
        <v>125</v>
      </c>
      <c r="C21" s="47" t="s">
        <v>159</v>
      </c>
      <c r="D21" s="46">
        <v>1954</v>
      </c>
      <c r="E21" s="46">
        <v>4757693</v>
      </c>
      <c r="F21" s="46">
        <v>216</v>
      </c>
      <c r="G21" s="46">
        <v>211</v>
      </c>
      <c r="H21" s="50">
        <f>F21+G21</f>
        <v>427</v>
      </c>
      <c r="I21" s="39"/>
      <c r="J21" s="39"/>
      <c r="K21" s="40"/>
      <c r="L21" s="40"/>
      <c r="P21" s="43">
        <f>L21+N21</f>
        <v>0</v>
      </c>
      <c r="Q21" s="51"/>
      <c r="R21" s="40"/>
      <c r="AB21" s="43">
        <f>Z21+AA21</f>
        <v>0</v>
      </c>
    </row>
    <row r="22" spans="1:28" s="37" customFormat="1" ht="12.75">
      <c r="A22" s="36">
        <v>8</v>
      </c>
      <c r="B22" s="47" t="s">
        <v>125</v>
      </c>
      <c r="C22" s="47" t="s">
        <v>243</v>
      </c>
      <c r="D22" s="46">
        <v>1956</v>
      </c>
      <c r="E22" s="46">
        <v>66735720</v>
      </c>
      <c r="F22" s="46">
        <v>243</v>
      </c>
      <c r="G22" s="46">
        <v>252</v>
      </c>
      <c r="H22" s="50">
        <f>F22+G22</f>
        <v>495</v>
      </c>
      <c r="I22" s="39"/>
      <c r="J22" s="39"/>
      <c r="K22" s="40"/>
      <c r="L22" s="40"/>
      <c r="P22" s="43">
        <f>L22+N22</f>
        <v>0</v>
      </c>
      <c r="Q22" s="51"/>
      <c r="R22" s="40"/>
      <c r="AB22" s="43">
        <f>Z22+AA22</f>
        <v>0</v>
      </c>
    </row>
    <row r="23" spans="1:28" s="37" customFormat="1" ht="12.75">
      <c r="A23" s="36">
        <v>8</v>
      </c>
      <c r="B23" s="47" t="s">
        <v>182</v>
      </c>
      <c r="C23" s="47" t="s">
        <v>185</v>
      </c>
      <c r="D23" s="46">
        <v>1964</v>
      </c>
      <c r="E23" s="46">
        <v>66739576</v>
      </c>
      <c r="F23" s="46">
        <v>231</v>
      </c>
      <c r="G23" s="46">
        <v>243</v>
      </c>
      <c r="H23" s="50">
        <f>F23+G23</f>
        <v>474</v>
      </c>
      <c r="I23" s="39"/>
      <c r="J23" s="39"/>
      <c r="K23" s="40"/>
      <c r="L23" s="40"/>
      <c r="P23" s="43">
        <f>L23+N23</f>
        <v>0</v>
      </c>
      <c r="Q23" s="51"/>
      <c r="R23" s="40"/>
      <c r="AB23" s="43">
        <f>Z23+AA23</f>
        <v>0</v>
      </c>
    </row>
    <row r="24" spans="1:28" s="37" customFormat="1" ht="12.75">
      <c r="A24" s="36">
        <v>8</v>
      </c>
      <c r="B24" s="47" t="s">
        <v>99</v>
      </c>
      <c r="C24" s="47" t="s">
        <v>244</v>
      </c>
      <c r="D24" s="46">
        <v>1999</v>
      </c>
      <c r="E24" s="46">
        <v>66735992</v>
      </c>
      <c r="F24" s="46">
        <v>0</v>
      </c>
      <c r="G24" s="46">
        <v>0</v>
      </c>
      <c r="H24" s="50">
        <f>F24+G24</f>
        <v>0</v>
      </c>
      <c r="I24" s="39"/>
      <c r="J24" s="39"/>
      <c r="K24" s="40"/>
      <c r="L24" s="40"/>
      <c r="P24" s="43">
        <f>L24+N24</f>
        <v>0</v>
      </c>
      <c r="Q24" s="51"/>
      <c r="R24" s="40"/>
      <c r="AB24" s="43">
        <f>Z24+AA24</f>
        <v>0</v>
      </c>
    </row>
    <row r="25" spans="1:28" s="37" customFormat="1" ht="12.75">
      <c r="A25" s="36">
        <v>8</v>
      </c>
      <c r="B25" s="47" t="s">
        <v>148</v>
      </c>
      <c r="C25" s="47" t="s">
        <v>199</v>
      </c>
      <c r="D25" s="46">
        <v>1971</v>
      </c>
      <c r="E25" s="46">
        <v>50207141</v>
      </c>
      <c r="F25" s="36"/>
      <c r="G25" s="36"/>
      <c r="H25" s="50">
        <f>F25+G25</f>
        <v>0</v>
      </c>
      <c r="I25" s="39"/>
      <c r="J25" s="39"/>
      <c r="K25" s="40"/>
      <c r="L25" s="37">
        <f>81+72+78</f>
        <v>231</v>
      </c>
      <c r="M25" s="37">
        <v>1</v>
      </c>
      <c r="P25" s="43">
        <f>L25+N25</f>
        <v>231</v>
      </c>
      <c r="Q25" s="51"/>
      <c r="R25" s="40"/>
      <c r="AB25" s="43">
        <f>Z25+AA25</f>
        <v>0</v>
      </c>
    </row>
    <row r="26" spans="1:28" s="37" customFormat="1" ht="12" customHeight="1">
      <c r="A26" s="36">
        <v>8</v>
      </c>
      <c r="B26" s="47" t="s">
        <v>148</v>
      </c>
      <c r="C26" s="47" t="s">
        <v>165</v>
      </c>
      <c r="D26" s="46">
        <v>1966</v>
      </c>
      <c r="E26" s="46" t="s">
        <v>206</v>
      </c>
      <c r="F26" s="36"/>
      <c r="G26" s="36"/>
      <c r="H26" s="50">
        <f>F26+G26</f>
        <v>0</v>
      </c>
      <c r="I26" s="39"/>
      <c r="J26" s="39"/>
      <c r="K26" s="40"/>
      <c r="L26" s="37">
        <f>73+73+74</f>
        <v>220</v>
      </c>
      <c r="M26" s="37">
        <v>1</v>
      </c>
      <c r="P26" s="43">
        <f>L26+N26</f>
        <v>220</v>
      </c>
      <c r="Q26" s="51"/>
      <c r="R26" s="40"/>
      <c r="AB26" s="43">
        <f>Z26+AA26</f>
        <v>0</v>
      </c>
    </row>
    <row r="27" spans="1:28" s="37" customFormat="1" ht="12.75">
      <c r="A27" s="36">
        <v>8</v>
      </c>
      <c r="B27" s="47" t="s">
        <v>148</v>
      </c>
      <c r="C27" s="47" t="s">
        <v>200</v>
      </c>
      <c r="D27" s="46">
        <v>1999</v>
      </c>
      <c r="E27" s="46">
        <v>50207140</v>
      </c>
      <c r="F27" s="36"/>
      <c r="G27" s="36"/>
      <c r="H27" s="50">
        <f>F27+G27</f>
        <v>0</v>
      </c>
      <c r="I27" s="39"/>
      <c r="J27" s="39"/>
      <c r="K27" s="40"/>
      <c r="L27" s="37">
        <f>64+78+73</f>
        <v>215</v>
      </c>
      <c r="M27" s="37">
        <v>1</v>
      </c>
      <c r="P27" s="43">
        <f>L27+N27</f>
        <v>215</v>
      </c>
      <c r="Q27" s="51"/>
      <c r="R27" s="40"/>
      <c r="AB27" s="43">
        <f>Z27+AA27</f>
        <v>0</v>
      </c>
    </row>
    <row r="28" spans="1:28" s="37" customFormat="1" ht="12.75">
      <c r="A28" s="36">
        <v>8</v>
      </c>
      <c r="B28" s="47" t="s">
        <v>148</v>
      </c>
      <c r="C28" s="47" t="s">
        <v>201</v>
      </c>
      <c r="D28" s="46">
        <v>1975</v>
      </c>
      <c r="E28" s="46" t="s">
        <v>220</v>
      </c>
      <c r="F28" s="36"/>
      <c r="G28" s="36"/>
      <c r="H28" s="50">
        <f>F28+G28</f>
        <v>0</v>
      </c>
      <c r="I28" s="39"/>
      <c r="J28" s="39"/>
      <c r="K28" s="40"/>
      <c r="L28" s="37">
        <f>63+60+59</f>
        <v>182</v>
      </c>
      <c r="M28" s="37">
        <v>1</v>
      </c>
      <c r="P28" s="43">
        <f>L28+N28</f>
        <v>182</v>
      </c>
      <c r="Q28" s="51"/>
      <c r="R28" s="40"/>
      <c r="AB28" s="43">
        <f>Z28+AA28</f>
        <v>0</v>
      </c>
    </row>
    <row r="29" spans="1:28" s="37" customFormat="1" ht="12.75">
      <c r="A29" s="36">
        <v>8</v>
      </c>
      <c r="B29" s="47" t="s">
        <v>71</v>
      </c>
      <c r="C29" s="47" t="s">
        <v>239</v>
      </c>
      <c r="D29" s="46">
        <v>1993</v>
      </c>
      <c r="E29" s="46">
        <v>50206230</v>
      </c>
      <c r="F29" s="46">
        <v>0</v>
      </c>
      <c r="G29" s="46">
        <v>0</v>
      </c>
      <c r="H29" s="50">
        <f>F29+G29</f>
        <v>0</v>
      </c>
      <c r="I29" s="39"/>
      <c r="J29" s="39"/>
      <c r="K29" s="40"/>
      <c r="L29" s="37">
        <f>83+79+78</f>
        <v>240</v>
      </c>
      <c r="M29" s="37">
        <v>1</v>
      </c>
      <c r="P29" s="43">
        <f>L29+N29</f>
        <v>240</v>
      </c>
      <c r="Q29" s="51"/>
      <c r="R29" s="40"/>
      <c r="AB29" s="43">
        <f>Z29+AA29</f>
        <v>0</v>
      </c>
    </row>
    <row r="30" spans="1:28" s="37" customFormat="1" ht="12.75">
      <c r="A30" s="36">
        <v>8</v>
      </c>
      <c r="B30" s="47" t="s">
        <v>71</v>
      </c>
      <c r="C30" s="47" t="s">
        <v>176</v>
      </c>
      <c r="D30" s="46">
        <v>1958</v>
      </c>
      <c r="E30" s="46">
        <v>475753</v>
      </c>
      <c r="F30" s="36"/>
      <c r="G30" s="36"/>
      <c r="H30" s="50">
        <f>F30+G30</f>
        <v>0</v>
      </c>
      <c r="I30" s="39"/>
      <c r="J30" s="39"/>
      <c r="K30" s="40"/>
      <c r="L30" s="37">
        <f>74+78+83</f>
        <v>235</v>
      </c>
      <c r="M30" s="37">
        <v>1</v>
      </c>
      <c r="P30" s="43">
        <f>L30+N30</f>
        <v>235</v>
      </c>
      <c r="Q30" s="51"/>
      <c r="R30" s="40"/>
      <c r="AB30" s="43">
        <f>Z30+AA30</f>
        <v>0</v>
      </c>
    </row>
    <row r="31" spans="1:28" s="37" customFormat="1" ht="12.75">
      <c r="A31" s="36">
        <v>8</v>
      </c>
      <c r="B31" s="47" t="s">
        <v>71</v>
      </c>
      <c r="C31" s="47" t="s">
        <v>223</v>
      </c>
      <c r="D31" s="46">
        <v>1973</v>
      </c>
      <c r="E31" s="46">
        <v>6674267</v>
      </c>
      <c r="F31" s="36"/>
      <c r="G31" s="36"/>
      <c r="H31" s="50">
        <f>F31+G31</f>
        <v>0</v>
      </c>
      <c r="I31" s="39"/>
      <c r="J31" s="39"/>
      <c r="K31" s="40"/>
      <c r="L31" s="37">
        <f>83+73+69</f>
        <v>225</v>
      </c>
      <c r="M31" s="37">
        <v>1</v>
      </c>
      <c r="P31" s="43">
        <f>L31+N31</f>
        <v>225</v>
      </c>
      <c r="Q31" s="51"/>
      <c r="R31" s="40"/>
      <c r="AB31" s="43">
        <f>Z31+AA31</f>
        <v>0</v>
      </c>
    </row>
    <row r="32" spans="1:28" s="37" customFormat="1" ht="12.75">
      <c r="A32" s="36">
        <v>8</v>
      </c>
      <c r="B32" s="47" t="s">
        <v>71</v>
      </c>
      <c r="C32" s="47" t="s">
        <v>174</v>
      </c>
      <c r="D32" s="46">
        <v>1965</v>
      </c>
      <c r="E32" s="46">
        <v>502586147</v>
      </c>
      <c r="F32" s="36"/>
      <c r="G32" s="36"/>
      <c r="H32" s="50">
        <f>F32+G32</f>
        <v>0</v>
      </c>
      <c r="I32" s="39"/>
      <c r="J32" s="39"/>
      <c r="K32" s="40"/>
      <c r="L32" s="37">
        <f>84+68+71</f>
        <v>223</v>
      </c>
      <c r="M32" s="37">
        <v>1</v>
      </c>
      <c r="P32" s="43">
        <f>L32+N32</f>
        <v>223</v>
      </c>
      <c r="Q32" s="51"/>
      <c r="R32" s="40"/>
      <c r="AB32" s="43"/>
    </row>
    <row r="33" spans="1:28" s="37" customFormat="1" ht="12.75">
      <c r="A33" s="36">
        <v>8</v>
      </c>
      <c r="B33" s="47" t="s">
        <v>71</v>
      </c>
      <c r="C33" s="47" t="s">
        <v>235</v>
      </c>
      <c r="D33" s="46">
        <v>1983</v>
      </c>
      <c r="E33" s="46">
        <v>66739826</v>
      </c>
      <c r="F33" s="46">
        <v>254</v>
      </c>
      <c r="G33" s="46">
        <v>245</v>
      </c>
      <c r="H33" s="50">
        <f>F33+G33</f>
        <v>499</v>
      </c>
      <c r="I33" s="39">
        <v>244</v>
      </c>
      <c r="J33" s="39">
        <v>253</v>
      </c>
      <c r="K33" s="40"/>
      <c r="L33" s="40"/>
      <c r="P33" s="43">
        <f>L33+N33</f>
        <v>0</v>
      </c>
      <c r="Q33" s="51"/>
      <c r="R33" s="40"/>
      <c r="AB33" s="43"/>
    </row>
    <row r="34" spans="1:28" s="37" customFormat="1" ht="12.75">
      <c r="A34" s="36">
        <v>8</v>
      </c>
      <c r="B34" s="47" t="s">
        <v>75</v>
      </c>
      <c r="C34" s="47" t="s">
        <v>224</v>
      </c>
      <c r="D34" s="46">
        <v>1971</v>
      </c>
      <c r="E34" s="46" t="s">
        <v>225</v>
      </c>
      <c r="F34" s="46">
        <v>230</v>
      </c>
      <c r="G34" s="46">
        <v>227</v>
      </c>
      <c r="H34" s="50">
        <f>F34+G34</f>
        <v>457</v>
      </c>
      <c r="I34" s="39"/>
      <c r="J34" s="39"/>
      <c r="K34" s="40"/>
      <c r="L34" s="37">
        <f>77+77+89</f>
        <v>243</v>
      </c>
      <c r="P34" s="43">
        <f>L34+N34</f>
        <v>243</v>
      </c>
      <c r="Q34" s="51"/>
      <c r="R34" s="40"/>
      <c r="AB34" s="43"/>
    </row>
    <row r="35" spans="1:28" s="37" customFormat="1" ht="12.75">
      <c r="A35" s="36">
        <v>8</v>
      </c>
      <c r="B35" s="47" t="s">
        <v>75</v>
      </c>
      <c r="C35" s="47" t="s">
        <v>152</v>
      </c>
      <c r="D35" s="46">
        <v>1977</v>
      </c>
      <c r="E35" s="46">
        <v>66742322</v>
      </c>
      <c r="F35" s="46">
        <v>249</v>
      </c>
      <c r="G35" s="46">
        <v>0</v>
      </c>
      <c r="H35" s="50">
        <f>F35+G35</f>
        <v>249</v>
      </c>
      <c r="I35" s="39"/>
      <c r="J35" s="39"/>
      <c r="K35" s="40"/>
      <c r="L35" s="40"/>
      <c r="P35" s="43">
        <f>L35+N35</f>
        <v>0</v>
      </c>
      <c r="Q35" s="51"/>
      <c r="R35" s="40"/>
      <c r="AB35" s="43"/>
    </row>
    <row r="36" spans="1:28" s="37" customFormat="1" ht="12.75">
      <c r="A36" s="52"/>
      <c r="B36" s="52"/>
      <c r="C36" s="52"/>
      <c r="D36" s="67"/>
      <c r="E36" s="67"/>
      <c r="F36" s="59"/>
      <c r="G36" s="59"/>
      <c r="H36" s="60"/>
      <c r="I36" s="60"/>
      <c r="J36" s="60"/>
      <c r="K36" s="54"/>
      <c r="P36" s="43"/>
      <c r="Q36" s="51"/>
      <c r="R36" s="40"/>
      <c r="AB36" s="43"/>
    </row>
    <row r="37" spans="1:28" s="37" customFormat="1" ht="12.75">
      <c r="A37" s="36"/>
      <c r="F37" s="36"/>
      <c r="G37" s="36"/>
      <c r="H37" s="50">
        <f>F37+G37</f>
        <v>0</v>
      </c>
      <c r="I37" s="39"/>
      <c r="J37" s="39"/>
      <c r="K37" s="40"/>
      <c r="P37" s="43"/>
      <c r="Q37" s="51"/>
      <c r="R37" s="40"/>
      <c r="AB37" s="43"/>
    </row>
    <row r="38" spans="1:28" s="37" customFormat="1" ht="12.75">
      <c r="A38" s="36"/>
      <c r="D38" s="36"/>
      <c r="E38" s="36"/>
      <c r="F38" s="36"/>
      <c r="G38" s="36"/>
      <c r="H38" s="50">
        <f>F38+G38</f>
        <v>0</v>
      </c>
      <c r="I38" s="39"/>
      <c r="J38" s="39"/>
      <c r="K38" s="40"/>
      <c r="P38" s="43">
        <f>L38+N38</f>
        <v>0</v>
      </c>
      <c r="Q38" s="51"/>
      <c r="R38" s="40"/>
      <c r="AB38" s="43"/>
    </row>
    <row r="39" spans="1:28" s="37" customFormat="1" ht="12.75">
      <c r="A39" s="36"/>
      <c r="D39" s="36"/>
      <c r="E39" s="36"/>
      <c r="F39" s="36"/>
      <c r="G39" s="36"/>
      <c r="H39" s="50">
        <f>F39+G39</f>
        <v>0</v>
      </c>
      <c r="I39" s="39"/>
      <c r="J39" s="39"/>
      <c r="K39" s="40"/>
      <c r="P39" s="43">
        <f>L39+N39</f>
        <v>0</v>
      </c>
      <c r="Q39" s="51"/>
      <c r="R39" s="40"/>
      <c r="AB39" s="43"/>
    </row>
    <row r="40" spans="1:28" s="37" customFormat="1" ht="12.75">
      <c r="A40" s="36"/>
      <c r="D40" s="36"/>
      <c r="E40" s="36"/>
      <c r="F40" s="36"/>
      <c r="G40" s="36"/>
      <c r="H40" s="50">
        <f>F40+G40</f>
        <v>0</v>
      </c>
      <c r="I40" s="39"/>
      <c r="J40" s="39"/>
      <c r="K40" s="40"/>
      <c r="P40" s="43">
        <f>L40+N40</f>
        <v>0</v>
      </c>
      <c r="Q40" s="51"/>
      <c r="R40" s="40"/>
      <c r="AB40" s="43"/>
    </row>
    <row r="41" spans="1:28" s="37" customFormat="1" ht="12.75">
      <c r="A41" s="36"/>
      <c r="D41" s="36"/>
      <c r="E41" s="36"/>
      <c r="F41" s="36"/>
      <c r="G41" s="36"/>
      <c r="H41" s="50">
        <f>F41+G41</f>
        <v>0</v>
      </c>
      <c r="I41" s="39"/>
      <c r="J41" s="39"/>
      <c r="K41" s="40"/>
      <c r="P41" s="43">
        <f>L41+N41</f>
        <v>0</v>
      </c>
      <c r="Q41" s="51"/>
      <c r="R41" s="40"/>
      <c r="AB41" s="43"/>
    </row>
    <row r="42" spans="1:28" s="37" customFormat="1" ht="12.75">
      <c r="A42" s="36"/>
      <c r="D42" s="36"/>
      <c r="E42" s="36"/>
      <c r="F42" s="36"/>
      <c r="G42" s="36"/>
      <c r="H42" s="50">
        <f>F42+G42</f>
        <v>0</v>
      </c>
      <c r="I42" s="39"/>
      <c r="J42" s="39"/>
      <c r="K42" s="40"/>
      <c r="P42" s="43">
        <f>L42+N42</f>
        <v>0</v>
      </c>
      <c r="Q42" s="51"/>
      <c r="R42" s="40"/>
      <c r="AB42" s="43"/>
    </row>
    <row r="43" spans="1:28" s="37" customFormat="1" ht="12.75">
      <c r="A43" s="36"/>
      <c r="D43" s="36"/>
      <c r="E43" s="36"/>
      <c r="F43" s="36"/>
      <c r="G43" s="36"/>
      <c r="H43" s="50">
        <f>F43+G43</f>
        <v>0</v>
      </c>
      <c r="I43" s="39"/>
      <c r="J43" s="39"/>
      <c r="K43" s="40"/>
      <c r="P43" s="43">
        <f>L43+N43</f>
        <v>0</v>
      </c>
      <c r="Q43" s="51"/>
      <c r="R43" s="40"/>
      <c r="AB43" s="43"/>
    </row>
    <row r="44" spans="1:28" s="37" customFormat="1" ht="12.75">
      <c r="A44" s="36"/>
      <c r="D44" s="36"/>
      <c r="E44" s="36"/>
      <c r="F44" s="36"/>
      <c r="G44" s="36"/>
      <c r="H44" s="50">
        <f>F44+G44</f>
        <v>0</v>
      </c>
      <c r="I44" s="39"/>
      <c r="J44" s="39"/>
      <c r="K44" s="40"/>
      <c r="P44" s="43">
        <f>L44+N44</f>
        <v>0</v>
      </c>
      <c r="Q44" s="51"/>
      <c r="R44" s="40"/>
      <c r="AB44" s="43"/>
    </row>
    <row r="45" spans="1:28" s="37" customFormat="1" ht="12.75">
      <c r="A45" s="36"/>
      <c r="D45" s="36"/>
      <c r="E45" s="36"/>
      <c r="F45" s="36"/>
      <c r="G45" s="36"/>
      <c r="H45" s="50">
        <f>F45+G45</f>
        <v>0</v>
      </c>
      <c r="I45" s="39"/>
      <c r="J45" s="39"/>
      <c r="K45" s="40"/>
      <c r="P45" s="43">
        <f>L45+N45</f>
        <v>0</v>
      </c>
      <c r="Q45" s="51"/>
      <c r="R45" s="40"/>
      <c r="AB45" s="43"/>
    </row>
    <row r="46" spans="1:28" s="37" customFormat="1" ht="12.75">
      <c r="A46" s="36"/>
      <c r="D46" s="36"/>
      <c r="E46" s="36"/>
      <c r="F46" s="36"/>
      <c r="G46" s="36"/>
      <c r="H46" s="50">
        <f>F46+G46</f>
        <v>0</v>
      </c>
      <c r="I46" s="39"/>
      <c r="J46" s="39"/>
      <c r="K46" s="40"/>
      <c r="P46" s="43">
        <f>L46+N46</f>
        <v>0</v>
      </c>
      <c r="Q46" s="51"/>
      <c r="R46" s="40"/>
      <c r="AB46" s="43"/>
    </row>
    <row r="47" spans="1:28" s="37" customFormat="1" ht="12.75">
      <c r="A47" s="36"/>
      <c r="D47" s="36"/>
      <c r="E47" s="36"/>
      <c r="F47" s="36"/>
      <c r="G47" s="36"/>
      <c r="H47" s="50">
        <f>F47+G47</f>
        <v>0</v>
      </c>
      <c r="I47" s="39"/>
      <c r="J47" s="39"/>
      <c r="K47" s="40"/>
      <c r="P47" s="43">
        <f>L47+N47</f>
        <v>0</v>
      </c>
      <c r="Q47" s="51"/>
      <c r="R47" s="40"/>
      <c r="AB47" s="43"/>
    </row>
    <row r="48" spans="1:28" s="37" customFormat="1" ht="12.75">
      <c r="A48" s="36"/>
      <c r="D48" s="36"/>
      <c r="E48" s="36"/>
      <c r="F48" s="36"/>
      <c r="G48" s="36"/>
      <c r="H48" s="50">
        <f>F48+G48</f>
        <v>0</v>
      </c>
      <c r="I48" s="39"/>
      <c r="J48" s="39"/>
      <c r="K48" s="40"/>
      <c r="P48" s="43">
        <f>L48+N48</f>
        <v>0</v>
      </c>
      <c r="Q48" s="51"/>
      <c r="R48" s="40"/>
      <c r="AB48" s="43"/>
    </row>
    <row r="49" spans="1:28" s="37" customFormat="1" ht="12.75">
      <c r="A49" s="36"/>
      <c r="D49" s="36"/>
      <c r="E49" s="36"/>
      <c r="F49" s="36"/>
      <c r="G49" s="36"/>
      <c r="H49" s="50">
        <f>F49+G49</f>
        <v>0</v>
      </c>
      <c r="I49" s="39"/>
      <c r="J49" s="39"/>
      <c r="K49" s="40"/>
      <c r="P49" s="43">
        <f>L49+N49</f>
        <v>0</v>
      </c>
      <c r="Q49" s="51"/>
      <c r="R49" s="40"/>
      <c r="AB49" s="43"/>
    </row>
    <row r="50" spans="1:28" s="37" customFormat="1" ht="12.75">
      <c r="A50" s="36"/>
      <c r="D50" s="36"/>
      <c r="E50" s="36"/>
      <c r="F50" s="36"/>
      <c r="G50" s="36"/>
      <c r="H50" s="50">
        <f>F50+G50</f>
        <v>0</v>
      </c>
      <c r="I50" s="39"/>
      <c r="J50" s="39"/>
      <c r="K50" s="40"/>
      <c r="P50" s="43">
        <f>L50+N50</f>
        <v>0</v>
      </c>
      <c r="Q50" s="51"/>
      <c r="R50" s="40"/>
      <c r="AB50" s="43"/>
    </row>
    <row r="51" spans="1:28" s="37" customFormat="1" ht="12.75">
      <c r="A51" s="36"/>
      <c r="D51" s="36"/>
      <c r="E51" s="36"/>
      <c r="F51" s="36"/>
      <c r="G51" s="36"/>
      <c r="H51" s="50">
        <f>F51+G51</f>
        <v>0</v>
      </c>
      <c r="I51" s="39"/>
      <c r="J51" s="39"/>
      <c r="K51" s="40"/>
      <c r="P51" s="43">
        <f>L51+N51</f>
        <v>0</v>
      </c>
      <c r="Q51" s="51"/>
      <c r="R51" s="40"/>
      <c r="AB51" s="43"/>
    </row>
    <row r="52" spans="1:28" s="37" customFormat="1" ht="12.75">
      <c r="A52" s="36"/>
      <c r="D52" s="36"/>
      <c r="E52" s="36"/>
      <c r="F52" s="36"/>
      <c r="G52" s="36"/>
      <c r="H52" s="50">
        <f>F52+G52</f>
        <v>0</v>
      </c>
      <c r="I52" s="39"/>
      <c r="J52" s="39"/>
      <c r="K52" s="40"/>
      <c r="P52" s="43">
        <f>L52+N52</f>
        <v>0</v>
      </c>
      <c r="Q52" s="51"/>
      <c r="R52" s="40"/>
      <c r="AB52" s="43"/>
    </row>
    <row r="53" spans="1:28" s="37" customFormat="1" ht="12.75">
      <c r="A53" s="36"/>
      <c r="D53" s="36"/>
      <c r="E53" s="36"/>
      <c r="F53" s="36"/>
      <c r="G53" s="36"/>
      <c r="H53" s="50">
        <f>F53+G53</f>
        <v>0</v>
      </c>
      <c r="I53" s="39"/>
      <c r="J53" s="39"/>
      <c r="K53" s="40"/>
      <c r="P53" s="43">
        <f>L53+N53</f>
        <v>0</v>
      </c>
      <c r="Q53" s="51"/>
      <c r="R53" s="40"/>
      <c r="AB53" s="43"/>
    </row>
    <row r="54" spans="1:28" s="37" customFormat="1" ht="12.75">
      <c r="A54" s="36"/>
      <c r="D54" s="36"/>
      <c r="E54" s="36"/>
      <c r="F54" s="36"/>
      <c r="G54" s="36"/>
      <c r="H54" s="50">
        <f>F54+G54</f>
        <v>0</v>
      </c>
      <c r="I54" s="39"/>
      <c r="J54" s="39"/>
      <c r="K54" s="40"/>
      <c r="P54" s="43">
        <f>L54+N54</f>
        <v>0</v>
      </c>
      <c r="Q54" s="51"/>
      <c r="R54" s="40"/>
      <c r="AB54" s="43"/>
    </row>
    <row r="55" spans="1:28" s="37" customFormat="1" ht="12.75">
      <c r="A55" s="36"/>
      <c r="D55" s="36"/>
      <c r="E55" s="36"/>
      <c r="F55" s="36"/>
      <c r="G55" s="36"/>
      <c r="H55" s="50">
        <f>F55+G55</f>
        <v>0</v>
      </c>
      <c r="I55" s="39"/>
      <c r="J55" s="39"/>
      <c r="K55" s="40"/>
      <c r="P55" s="43">
        <f>L55+N55</f>
        <v>0</v>
      </c>
      <c r="Q55" s="51"/>
      <c r="R55" s="40"/>
      <c r="AB55" s="43"/>
    </row>
    <row r="56" spans="1:28" s="37" customFormat="1" ht="12.75">
      <c r="A56" s="36"/>
      <c r="D56" s="36"/>
      <c r="E56" s="36"/>
      <c r="F56" s="36"/>
      <c r="G56" s="36"/>
      <c r="H56" s="50">
        <f>F56+G56</f>
        <v>0</v>
      </c>
      <c r="I56" s="39"/>
      <c r="J56" s="39"/>
      <c r="K56" s="40"/>
      <c r="P56" s="43">
        <f>L56+N56</f>
        <v>0</v>
      </c>
      <c r="Q56" s="51"/>
      <c r="R56" s="40"/>
      <c r="AB56" s="43"/>
    </row>
    <row r="57" spans="1:28" s="37" customFormat="1" ht="12.75">
      <c r="A57" s="36"/>
      <c r="D57" s="36"/>
      <c r="E57" s="36"/>
      <c r="F57" s="36"/>
      <c r="G57" s="36"/>
      <c r="H57" s="50">
        <f>F57+G57</f>
        <v>0</v>
      </c>
      <c r="I57" s="39"/>
      <c r="J57" s="39"/>
      <c r="K57" s="40"/>
      <c r="P57" s="43">
        <f>L57+N57</f>
        <v>0</v>
      </c>
      <c r="Q57" s="51"/>
      <c r="R57" s="40"/>
      <c r="AB57" s="43"/>
    </row>
    <row r="58" spans="1:28" s="37" customFormat="1" ht="12.75">
      <c r="A58" s="36"/>
      <c r="D58" s="36"/>
      <c r="E58" s="36"/>
      <c r="F58" s="36"/>
      <c r="G58" s="36"/>
      <c r="H58" s="50">
        <f>F58+G58</f>
        <v>0</v>
      </c>
      <c r="I58" s="39"/>
      <c r="J58" s="39"/>
      <c r="K58" s="40"/>
      <c r="P58" s="43">
        <f>L58+N58</f>
        <v>0</v>
      </c>
      <c r="Q58" s="51"/>
      <c r="R58" s="40"/>
      <c r="AB58" s="43"/>
    </row>
    <row r="59" spans="1:28" s="37" customFormat="1" ht="12.75">
      <c r="A59" s="36"/>
      <c r="D59" s="36"/>
      <c r="E59" s="36"/>
      <c r="F59" s="36"/>
      <c r="G59" s="36"/>
      <c r="H59" s="50">
        <f>F59+G59</f>
        <v>0</v>
      </c>
      <c r="I59" s="39"/>
      <c r="J59" s="39"/>
      <c r="K59" s="40"/>
      <c r="P59" s="43">
        <f>L59+N59</f>
        <v>0</v>
      </c>
      <c r="Q59" s="51"/>
      <c r="R59" s="40"/>
      <c r="AB59" s="43"/>
    </row>
    <row r="60" spans="1:28" s="37" customFormat="1" ht="12.75">
      <c r="A60" s="36"/>
      <c r="D60" s="36"/>
      <c r="E60" s="36"/>
      <c r="F60" s="36"/>
      <c r="G60" s="36"/>
      <c r="H60" s="50">
        <f>F60+G60</f>
        <v>0</v>
      </c>
      <c r="I60" s="39"/>
      <c r="J60" s="39"/>
      <c r="K60" s="40"/>
      <c r="P60" s="43">
        <f>L60+N60</f>
        <v>0</v>
      </c>
      <c r="Q60" s="51"/>
      <c r="R60" s="40"/>
      <c r="AB60" s="43"/>
    </row>
    <row r="61" spans="1:28" s="37" customFormat="1" ht="12.75">
      <c r="A61" s="36"/>
      <c r="D61" s="36"/>
      <c r="E61" s="36"/>
      <c r="F61" s="36"/>
      <c r="G61" s="36"/>
      <c r="H61" s="50">
        <f>F61+G61</f>
        <v>0</v>
      </c>
      <c r="I61" s="39"/>
      <c r="J61" s="39"/>
      <c r="K61" s="40"/>
      <c r="P61" s="43">
        <f>L61+N61</f>
        <v>0</v>
      </c>
      <c r="Q61" s="51"/>
      <c r="R61" s="40"/>
      <c r="AB61" s="43"/>
    </row>
    <row r="62" spans="1:28" s="37" customFormat="1" ht="12.75">
      <c r="A62" s="36"/>
      <c r="D62" s="36"/>
      <c r="E62" s="36"/>
      <c r="F62" s="36"/>
      <c r="G62" s="36"/>
      <c r="H62" s="50">
        <f>F62+G62</f>
        <v>0</v>
      </c>
      <c r="I62" s="39"/>
      <c r="J62" s="39"/>
      <c r="K62" s="40"/>
      <c r="P62" s="43">
        <f>L62+N62</f>
        <v>0</v>
      </c>
      <c r="Q62" s="51"/>
      <c r="R62" s="40"/>
      <c r="AB62" s="43"/>
    </row>
    <row r="63" spans="1:28" s="37" customFormat="1" ht="12.75">
      <c r="A63" s="36"/>
      <c r="D63" s="36"/>
      <c r="E63" s="36"/>
      <c r="F63" s="36"/>
      <c r="G63" s="36"/>
      <c r="H63" s="50">
        <f>F63+G63</f>
        <v>0</v>
      </c>
      <c r="I63" s="39"/>
      <c r="J63" s="39"/>
      <c r="K63" s="40"/>
      <c r="P63" s="43">
        <f>L63+N63</f>
        <v>0</v>
      </c>
      <c r="Q63" s="51"/>
      <c r="R63" s="40"/>
      <c r="AB63" s="43"/>
    </row>
    <row r="64" spans="1:28" s="37" customFormat="1" ht="12.75">
      <c r="A64" s="36"/>
      <c r="D64" s="36"/>
      <c r="E64" s="36"/>
      <c r="F64" s="36"/>
      <c r="G64" s="36"/>
      <c r="H64" s="50">
        <f>F64+G64</f>
        <v>0</v>
      </c>
      <c r="I64" s="39"/>
      <c r="J64" s="39"/>
      <c r="K64" s="40"/>
      <c r="P64" s="43">
        <f>L64+N64</f>
        <v>0</v>
      </c>
      <c r="Q64" s="51"/>
      <c r="R64" s="40"/>
      <c r="AB64" s="43"/>
    </row>
    <row r="65" spans="1:28" s="37" customFormat="1" ht="12.75">
      <c r="A65" s="36"/>
      <c r="D65" s="36"/>
      <c r="E65" s="36"/>
      <c r="F65" s="36"/>
      <c r="G65" s="36"/>
      <c r="H65" s="50">
        <f>F65+G65</f>
        <v>0</v>
      </c>
      <c r="I65" s="39"/>
      <c r="J65" s="39"/>
      <c r="K65" s="40"/>
      <c r="P65" s="43">
        <f>L65+N65</f>
        <v>0</v>
      </c>
      <c r="Q65" s="51"/>
      <c r="R65" s="40"/>
      <c r="AB65" s="43"/>
    </row>
    <row r="66" spans="1:28" s="37" customFormat="1" ht="12.75">
      <c r="A66" s="36"/>
      <c r="D66" s="36"/>
      <c r="E66" s="36"/>
      <c r="F66" s="36"/>
      <c r="G66" s="36"/>
      <c r="H66" s="50">
        <f>F66+G66</f>
        <v>0</v>
      </c>
      <c r="I66" s="39"/>
      <c r="J66" s="39"/>
      <c r="K66" s="40"/>
      <c r="P66" s="43">
        <f>L66+N66</f>
        <v>0</v>
      </c>
      <c r="Q66" s="51"/>
      <c r="R66" s="40"/>
      <c r="AB66" s="43"/>
    </row>
    <row r="67" spans="1:28" s="37" customFormat="1" ht="12.75">
      <c r="A67" s="36"/>
      <c r="D67" s="36"/>
      <c r="E67" s="36"/>
      <c r="F67" s="36"/>
      <c r="G67" s="36"/>
      <c r="H67" s="50">
        <f>F67+G67</f>
        <v>0</v>
      </c>
      <c r="I67" s="39"/>
      <c r="J67" s="39"/>
      <c r="K67" s="40"/>
      <c r="P67" s="43">
        <f>L67+N67</f>
        <v>0</v>
      </c>
      <c r="Q67" s="51"/>
      <c r="R67" s="40"/>
      <c r="AB67" s="43"/>
    </row>
    <row r="68" spans="1:28" s="37" customFormat="1" ht="12.75">
      <c r="A68" s="36"/>
      <c r="D68" s="36"/>
      <c r="E68" s="36"/>
      <c r="F68" s="36"/>
      <c r="G68" s="36"/>
      <c r="H68" s="50">
        <f>F68+G68</f>
        <v>0</v>
      </c>
      <c r="I68" s="39"/>
      <c r="J68" s="39"/>
      <c r="K68" s="40"/>
      <c r="P68" s="43">
        <f>L68+N68</f>
        <v>0</v>
      </c>
      <c r="Q68" s="51"/>
      <c r="R68" s="40"/>
      <c r="AB68" s="43"/>
    </row>
    <row r="69" spans="1:28" s="37" customFormat="1" ht="12.75">
      <c r="A69" s="36"/>
      <c r="D69" s="36"/>
      <c r="E69" s="36"/>
      <c r="F69" s="36"/>
      <c r="G69" s="36"/>
      <c r="H69" s="50">
        <f>F69+G69</f>
        <v>0</v>
      </c>
      <c r="I69" s="39"/>
      <c r="J69" s="39"/>
      <c r="K69" s="40"/>
      <c r="P69" s="43">
        <f>L69+N69</f>
        <v>0</v>
      </c>
      <c r="Q69" s="51"/>
      <c r="R69" s="40"/>
      <c r="AB69" s="43"/>
    </row>
    <row r="70" spans="1:28" s="37" customFormat="1" ht="12.75">
      <c r="A70" s="36"/>
      <c r="D70" s="36"/>
      <c r="E70" s="36"/>
      <c r="F70" s="36"/>
      <c r="G70" s="36"/>
      <c r="H70" s="50">
        <f>F70+G70</f>
        <v>0</v>
      </c>
      <c r="I70" s="39"/>
      <c r="J70" s="39"/>
      <c r="K70" s="40"/>
      <c r="P70" s="43">
        <f>L70+N70</f>
        <v>0</v>
      </c>
      <c r="Q70" s="51"/>
      <c r="R70" s="40"/>
      <c r="AB70" s="43"/>
    </row>
    <row r="71" spans="1:28" s="37" customFormat="1" ht="12.75">
      <c r="A71" s="36"/>
      <c r="D71" s="36"/>
      <c r="E71" s="36"/>
      <c r="F71" s="36"/>
      <c r="G71" s="36"/>
      <c r="H71" s="50">
        <f>F71+G71</f>
        <v>0</v>
      </c>
      <c r="I71" s="39"/>
      <c r="J71" s="39"/>
      <c r="K71" s="40"/>
      <c r="P71" s="43">
        <f>L71+N71</f>
        <v>0</v>
      </c>
      <c r="Q71" s="51"/>
      <c r="R71" s="40"/>
      <c r="AB71" s="43"/>
    </row>
    <row r="72" spans="1:10" s="37" customFormat="1" ht="12.75">
      <c r="A72" s="36"/>
      <c r="D72" s="36"/>
      <c r="E72" s="36"/>
      <c r="F72" s="36"/>
      <c r="G72" s="36"/>
      <c r="H72" s="36"/>
      <c r="I72" s="39"/>
      <c r="J72" s="39"/>
    </row>
    <row r="73" spans="1:10" s="37" customFormat="1" ht="12.75">
      <c r="A73" s="36"/>
      <c r="D73" s="36"/>
      <c r="E73" s="36"/>
      <c r="F73" s="36"/>
      <c r="G73" s="36"/>
      <c r="H73" s="36"/>
      <c r="I73" s="39"/>
      <c r="J73" s="39"/>
    </row>
    <row r="74" spans="1:10" s="37" customFormat="1" ht="12.75">
      <c r="A74" s="36"/>
      <c r="D74" s="36"/>
      <c r="E74" s="36"/>
      <c r="F74" s="36"/>
      <c r="G74" s="36"/>
      <c r="H74" s="36"/>
      <c r="I74" s="39"/>
      <c r="J74" s="39"/>
    </row>
    <row r="75" spans="1:10" s="37" customFormat="1" ht="12.75">
      <c r="A75" s="36"/>
      <c r="D75" s="36"/>
      <c r="E75" s="36"/>
      <c r="F75" s="36"/>
      <c r="G75" s="36"/>
      <c r="H75" s="36"/>
      <c r="I75" s="39"/>
      <c r="J75" s="39"/>
    </row>
    <row r="76" spans="1:10" s="37" customFormat="1" ht="12.75">
      <c r="A76" s="36"/>
      <c r="D76" s="36"/>
      <c r="E76" s="36"/>
      <c r="F76" s="36"/>
      <c r="G76" s="36"/>
      <c r="H76" s="36"/>
      <c r="I76" s="39"/>
      <c r="J76" s="39"/>
    </row>
    <row r="77" spans="1:10" s="37" customFormat="1" ht="12.75">
      <c r="A77" s="36"/>
      <c r="D77" s="36"/>
      <c r="E77" s="36"/>
      <c r="F77" s="36"/>
      <c r="G77" s="36"/>
      <c r="H77" s="36"/>
      <c r="I77" s="39"/>
      <c r="J77" s="39"/>
    </row>
    <row r="78" spans="1:10" s="37" customFormat="1" ht="12.75">
      <c r="A78" s="36"/>
      <c r="D78" s="36"/>
      <c r="E78" s="36"/>
      <c r="F78" s="36"/>
      <c r="G78" s="36"/>
      <c r="H78" s="36"/>
      <c r="I78" s="39"/>
      <c r="J78" s="39"/>
    </row>
    <row r="79" spans="1:10" s="37" customFormat="1" ht="12.75">
      <c r="A79" s="36"/>
      <c r="D79" s="36"/>
      <c r="E79" s="36"/>
      <c r="F79" s="36"/>
      <c r="G79" s="36"/>
      <c r="H79" s="36"/>
      <c r="I79" s="39"/>
      <c r="J79" s="39"/>
    </row>
    <row r="80" spans="1:10" s="37" customFormat="1" ht="12.75">
      <c r="A80" s="36"/>
      <c r="D80" s="36"/>
      <c r="E80" s="36"/>
      <c r="F80" s="36"/>
      <c r="G80" s="36"/>
      <c r="H80" s="36"/>
      <c r="I80" s="39"/>
      <c r="J80" s="39"/>
    </row>
    <row r="81" spans="1:10" s="37" customFormat="1" ht="12.75">
      <c r="A81" s="36"/>
      <c r="D81" s="36"/>
      <c r="E81" s="36"/>
      <c r="F81" s="36"/>
      <c r="G81" s="36"/>
      <c r="H81" s="36"/>
      <c r="I81" s="39"/>
      <c r="J81" s="39"/>
    </row>
    <row r="82" spans="1:10" s="37" customFormat="1" ht="12.75">
      <c r="A82" s="36"/>
      <c r="D82" s="36"/>
      <c r="E82" s="36"/>
      <c r="F82" s="36"/>
      <c r="G82" s="36"/>
      <c r="H82" s="36"/>
      <c r="I82" s="39"/>
      <c r="J82" s="39"/>
    </row>
    <row r="83" spans="1:10" s="37" customFormat="1" ht="12.75">
      <c r="A83" s="36"/>
      <c r="D83" s="36"/>
      <c r="E83" s="36"/>
      <c r="F83" s="36"/>
      <c r="G83" s="36"/>
      <c r="H83" s="36"/>
      <c r="I83" s="39"/>
      <c r="J83" s="39"/>
    </row>
    <row r="84" spans="1:10" s="37" customFormat="1" ht="12.75">
      <c r="A84" s="36"/>
      <c r="D84" s="36"/>
      <c r="E84" s="36"/>
      <c r="F84" s="36"/>
      <c r="G84" s="36"/>
      <c r="H84" s="36"/>
      <c r="I84" s="39"/>
      <c r="J84" s="39"/>
    </row>
    <row r="85" spans="1:10" s="37" customFormat="1" ht="12.75">
      <c r="A85" s="36"/>
      <c r="D85" s="36"/>
      <c r="E85" s="36"/>
      <c r="F85" s="36"/>
      <c r="G85" s="36"/>
      <c r="H85" s="36"/>
      <c r="I85" s="39"/>
      <c r="J85" s="39"/>
    </row>
    <row r="86" spans="1:10" s="37" customFormat="1" ht="12.75">
      <c r="A86" s="36"/>
      <c r="D86" s="36"/>
      <c r="E86" s="36"/>
      <c r="F86" s="36"/>
      <c r="G86" s="36"/>
      <c r="H86" s="36"/>
      <c r="I86" s="39"/>
      <c r="J86" s="39"/>
    </row>
    <row r="87" spans="1:10" s="37" customFormat="1" ht="12.75">
      <c r="A87" s="36"/>
      <c r="D87" s="36"/>
      <c r="E87" s="36"/>
      <c r="F87" s="36"/>
      <c r="G87" s="36"/>
      <c r="H87" s="36"/>
      <c r="I87" s="39"/>
      <c r="J87" s="39"/>
    </row>
    <row r="88" spans="1:10" s="37" customFormat="1" ht="12.75">
      <c r="A88" s="36"/>
      <c r="D88" s="36"/>
      <c r="E88" s="36"/>
      <c r="F88" s="36"/>
      <c r="G88" s="36"/>
      <c r="H88" s="36"/>
      <c r="I88" s="39"/>
      <c r="J88" s="39"/>
    </row>
    <row r="89" spans="1:10" s="37" customFormat="1" ht="12.75">
      <c r="A89" s="36"/>
      <c r="D89" s="36"/>
      <c r="E89" s="36"/>
      <c r="F89" s="36"/>
      <c r="G89" s="36"/>
      <c r="H89" s="36"/>
      <c r="I89" s="39"/>
      <c r="J89" s="39"/>
    </row>
    <row r="90" spans="1:10" s="37" customFormat="1" ht="12.75">
      <c r="A90" s="36"/>
      <c r="D90" s="36"/>
      <c r="E90" s="36"/>
      <c r="F90" s="36"/>
      <c r="G90" s="36"/>
      <c r="H90" s="36"/>
      <c r="I90" s="39"/>
      <c r="J90" s="39"/>
    </row>
    <row r="91" spans="1:10" s="37" customFormat="1" ht="12.75">
      <c r="A91" s="36"/>
      <c r="D91" s="36"/>
      <c r="E91" s="36"/>
      <c r="F91" s="36"/>
      <c r="G91" s="36"/>
      <c r="H91" s="36"/>
      <c r="I91" s="39"/>
      <c r="J91" s="39"/>
    </row>
    <row r="92" spans="1:10" s="37" customFormat="1" ht="12.75">
      <c r="A92" s="36"/>
      <c r="D92" s="36"/>
      <c r="E92" s="36"/>
      <c r="F92" s="36"/>
      <c r="G92" s="36"/>
      <c r="H92" s="36"/>
      <c r="I92" s="39"/>
      <c r="J92" s="39"/>
    </row>
    <row r="93" spans="1:10" s="37" customFormat="1" ht="12.75">
      <c r="A93" s="36"/>
      <c r="D93" s="36"/>
      <c r="E93" s="36"/>
      <c r="F93" s="36"/>
      <c r="G93" s="36"/>
      <c r="H93" s="36"/>
      <c r="I93" s="39"/>
      <c r="J93" s="39"/>
    </row>
    <row r="94" spans="1:10" s="37" customFormat="1" ht="12.75">
      <c r="A94" s="36"/>
      <c r="D94" s="36"/>
      <c r="E94" s="36"/>
      <c r="F94" s="36"/>
      <c r="G94" s="36"/>
      <c r="H94" s="36"/>
      <c r="I94" s="39"/>
      <c r="J94" s="39"/>
    </row>
    <row r="95" spans="1:10" s="37" customFormat="1" ht="12.75">
      <c r="A95" s="36"/>
      <c r="D95" s="36"/>
      <c r="E95" s="36"/>
      <c r="F95" s="36"/>
      <c r="G95" s="36"/>
      <c r="H95" s="36"/>
      <c r="I95" s="39"/>
      <c r="J95" s="39"/>
    </row>
    <row r="96" spans="1:10" s="37" customFormat="1" ht="12.75">
      <c r="A96" s="36"/>
      <c r="D96" s="36"/>
      <c r="E96" s="36"/>
      <c r="F96" s="36"/>
      <c r="G96" s="36"/>
      <c r="H96" s="36"/>
      <c r="I96" s="39"/>
      <c r="J96" s="39"/>
    </row>
    <row r="97" spans="1:10" s="37" customFormat="1" ht="12.75">
      <c r="A97" s="36"/>
      <c r="D97" s="36"/>
      <c r="E97" s="36"/>
      <c r="F97" s="36"/>
      <c r="G97" s="36"/>
      <c r="H97" s="36"/>
      <c r="I97" s="39"/>
      <c r="J97" s="39"/>
    </row>
    <row r="98" spans="1:10" s="37" customFormat="1" ht="12.75">
      <c r="A98" s="36"/>
      <c r="D98" s="36"/>
      <c r="E98" s="36"/>
      <c r="F98" s="36"/>
      <c r="G98" s="36"/>
      <c r="H98" s="36"/>
      <c r="I98" s="39"/>
      <c r="J98" s="39"/>
    </row>
    <row r="99" spans="1:10" s="37" customFormat="1" ht="12.75">
      <c r="A99" s="36"/>
      <c r="D99" s="36"/>
      <c r="E99" s="36"/>
      <c r="F99" s="36"/>
      <c r="G99" s="36"/>
      <c r="H99" s="36"/>
      <c r="I99" s="39"/>
      <c r="J99" s="39"/>
    </row>
    <row r="100" spans="1:10" s="37" customFormat="1" ht="12.75">
      <c r="A100" s="36"/>
      <c r="D100" s="36"/>
      <c r="E100" s="36"/>
      <c r="F100" s="36"/>
      <c r="G100" s="36"/>
      <c r="H100" s="36"/>
      <c r="I100" s="39"/>
      <c r="J100" s="39"/>
    </row>
    <row r="101" spans="1:10" s="37" customFormat="1" ht="12.75">
      <c r="A101" s="36"/>
      <c r="D101" s="36"/>
      <c r="E101" s="36"/>
      <c r="F101" s="36"/>
      <c r="G101" s="36"/>
      <c r="H101" s="36"/>
      <c r="I101" s="39"/>
      <c r="J101" s="39"/>
    </row>
  </sheetData>
  <sheetProtection selectLockedCells="1" selectUnlockedCells="1"/>
  <mergeCells count="4">
    <mergeCell ref="F2:H2"/>
    <mergeCell ref="I2:J2"/>
    <mergeCell ref="L2:P2"/>
    <mergeCell ref="Q2:Q3"/>
  </mergeCells>
  <conditionalFormatting sqref="P1:P3 P18 Q1:Q2 R1">
    <cfRule type="cellIs" priority="1" dxfId="0" operator="equal" stopIfTrue="1">
      <formula>0</formula>
    </cfRule>
  </conditionalFormatting>
  <conditionalFormatting sqref="H4:J17 H19:J71 P4:Q17 P19:Q71 AB4:AB8 AB10:AB31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50"/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M38" sqref="M38"/>
    </sheetView>
  </sheetViews>
  <sheetFormatPr defaultColWidth="11.421875" defaultRowHeight="12.75"/>
  <cols>
    <col min="1" max="1" width="5.421875" style="10" customWidth="1"/>
    <col min="2" max="2" width="16.8515625" style="1" customWidth="1"/>
    <col min="3" max="3" width="26.140625" style="1" customWidth="1"/>
    <col min="4" max="5" width="11.421875" style="10" customWidth="1"/>
    <col min="6" max="7" width="9.00390625" style="10" customWidth="1"/>
    <col min="8" max="8" width="8.28125" style="10" customWidth="1"/>
    <col min="9" max="10" width="9.140625" style="10" customWidth="1"/>
    <col min="11" max="17" width="10.7109375" style="1" customWidth="1"/>
    <col min="18" max="18" width="2.57421875" style="1" customWidth="1"/>
    <col min="19" max="16384" width="10.7109375" style="1" customWidth="1"/>
  </cols>
  <sheetData>
    <row r="1" spans="1:10" s="65" customFormat="1" ht="30" customHeight="1">
      <c r="A1" s="11" t="s">
        <v>229</v>
      </c>
      <c r="B1" s="12"/>
      <c r="C1" s="13" t="s">
        <v>230</v>
      </c>
      <c r="D1" s="14"/>
      <c r="E1" s="14"/>
      <c r="F1" s="14"/>
      <c r="G1" s="15"/>
      <c r="H1" s="14"/>
      <c r="I1" s="14"/>
      <c r="J1" s="14"/>
    </row>
    <row r="2" spans="1:10" s="65" customFormat="1" ht="19.5" customHeight="1">
      <c r="A2" s="21" t="s">
        <v>30</v>
      </c>
      <c r="B2" s="22"/>
      <c r="C2" s="22"/>
      <c r="D2" s="16"/>
      <c r="E2" s="16"/>
      <c r="F2" s="23" t="s">
        <v>31</v>
      </c>
      <c r="G2" s="23"/>
      <c r="H2" s="23"/>
      <c r="I2" s="23" t="s">
        <v>32</v>
      </c>
      <c r="J2" s="23"/>
    </row>
    <row r="3" spans="1:10" s="66" customFormat="1" ht="31.5" customHeight="1">
      <c r="A3" s="29" t="s">
        <v>4</v>
      </c>
      <c r="B3" s="29" t="s">
        <v>36</v>
      </c>
      <c r="C3" s="29" t="s">
        <v>37</v>
      </c>
      <c r="D3" s="30" t="s">
        <v>38</v>
      </c>
      <c r="E3" s="30" t="s">
        <v>39</v>
      </c>
      <c r="F3" s="31" t="s">
        <v>40</v>
      </c>
      <c r="G3" s="32" t="s">
        <v>41</v>
      </c>
      <c r="H3" s="31" t="s">
        <v>42</v>
      </c>
      <c r="I3" s="31" t="s">
        <v>43</v>
      </c>
      <c r="J3" s="31" t="s">
        <v>44</v>
      </c>
    </row>
    <row r="4" spans="1:10" s="37" customFormat="1" ht="12.75">
      <c r="A4" s="36"/>
      <c r="D4" s="36"/>
      <c r="E4" s="36"/>
      <c r="F4" s="36"/>
      <c r="G4" s="36"/>
      <c r="H4" s="50">
        <f>F4+G4</f>
        <v>0</v>
      </c>
      <c r="I4" s="39"/>
      <c r="J4" s="39"/>
    </row>
    <row r="5" spans="1:10" s="37" customFormat="1" ht="12.75">
      <c r="A5" s="36"/>
      <c r="D5" s="36"/>
      <c r="E5" s="36"/>
      <c r="F5" s="36"/>
      <c r="G5" s="36"/>
      <c r="H5" s="50">
        <f>F5+G5</f>
        <v>0</v>
      </c>
      <c r="I5" s="39"/>
      <c r="J5" s="39"/>
    </row>
    <row r="6" spans="1:10" s="37" customFormat="1" ht="12.75">
      <c r="A6" s="36"/>
      <c r="D6" s="36"/>
      <c r="E6" s="36"/>
      <c r="F6" s="36"/>
      <c r="G6" s="36"/>
      <c r="H6" s="50">
        <f>F6+G6</f>
        <v>0</v>
      </c>
      <c r="I6" s="39"/>
      <c r="J6" s="39"/>
    </row>
    <row r="7" spans="1:10" s="37" customFormat="1" ht="12.75">
      <c r="A7" s="36"/>
      <c r="D7" s="36"/>
      <c r="E7" s="36"/>
      <c r="F7" s="36"/>
      <c r="G7" s="36"/>
      <c r="H7" s="50">
        <f>F7+G7</f>
        <v>0</v>
      </c>
      <c r="I7" s="39"/>
      <c r="J7" s="39"/>
    </row>
    <row r="8" spans="1:10" s="37" customFormat="1" ht="12.75">
      <c r="A8" s="36"/>
      <c r="D8" s="36"/>
      <c r="E8" s="36"/>
      <c r="F8" s="36"/>
      <c r="G8" s="36"/>
      <c r="H8" s="50">
        <f>F8+G8</f>
        <v>0</v>
      </c>
      <c r="I8" s="39"/>
      <c r="J8" s="39"/>
    </row>
    <row r="9" spans="1:10" s="37" customFormat="1" ht="12.75">
      <c r="A9" s="36"/>
      <c r="D9" s="36"/>
      <c r="E9" s="36"/>
      <c r="F9" s="36"/>
      <c r="G9" s="36"/>
      <c r="H9" s="50">
        <f>F9+G9</f>
        <v>0</v>
      </c>
      <c r="I9" s="39"/>
      <c r="J9" s="39"/>
    </row>
    <row r="10" spans="1:10" s="37" customFormat="1" ht="12.75">
      <c r="A10" s="36"/>
      <c r="D10" s="36"/>
      <c r="E10" s="36"/>
      <c r="F10" s="36"/>
      <c r="G10" s="36"/>
      <c r="H10" s="50">
        <f>F10+G10</f>
        <v>0</v>
      </c>
      <c r="I10" s="39"/>
      <c r="J10" s="39"/>
    </row>
    <row r="11" spans="1:10" s="37" customFormat="1" ht="12.75">
      <c r="A11" s="36"/>
      <c r="D11" s="36"/>
      <c r="E11" s="36"/>
      <c r="F11" s="36"/>
      <c r="G11" s="36"/>
      <c r="H11" s="50">
        <f>F11+G11</f>
        <v>0</v>
      </c>
      <c r="I11" s="39"/>
      <c r="J11" s="39"/>
    </row>
    <row r="12" spans="1:10" s="37" customFormat="1" ht="12.75">
      <c r="A12" s="36"/>
      <c r="D12" s="36"/>
      <c r="E12" s="36"/>
      <c r="F12" s="36"/>
      <c r="G12" s="36"/>
      <c r="H12" s="50">
        <f>F12+G12</f>
        <v>0</v>
      </c>
      <c r="I12" s="39"/>
      <c r="J12" s="39"/>
    </row>
    <row r="13" spans="1:10" s="37" customFormat="1" ht="12.75">
      <c r="A13" s="36"/>
      <c r="D13" s="36"/>
      <c r="E13" s="36"/>
      <c r="F13" s="36"/>
      <c r="G13" s="36"/>
      <c r="H13" s="50">
        <f>F13+G13</f>
        <v>0</v>
      </c>
      <c r="I13" s="39"/>
      <c r="J13" s="39"/>
    </row>
    <row r="14" spans="1:10" s="37" customFormat="1" ht="12.75">
      <c r="A14" s="36"/>
      <c r="D14" s="36"/>
      <c r="E14" s="36"/>
      <c r="F14" s="36"/>
      <c r="G14" s="36"/>
      <c r="H14" s="50">
        <f>F14+G14</f>
        <v>0</v>
      </c>
      <c r="I14" s="39"/>
      <c r="J14" s="39"/>
    </row>
    <row r="15" spans="1:10" s="37" customFormat="1" ht="12.75">
      <c r="A15" s="36"/>
      <c r="D15" s="36"/>
      <c r="E15" s="36"/>
      <c r="F15" s="36"/>
      <c r="G15" s="36"/>
      <c r="H15" s="50">
        <f>F15+G15</f>
        <v>0</v>
      </c>
      <c r="I15" s="39"/>
      <c r="J15" s="39"/>
    </row>
    <row r="16" spans="1:10" s="37" customFormat="1" ht="12.75">
      <c r="A16" s="36"/>
      <c r="D16" s="36"/>
      <c r="E16" s="36"/>
      <c r="F16" s="36"/>
      <c r="G16" s="36"/>
      <c r="H16" s="50">
        <f>F16+G16</f>
        <v>0</v>
      </c>
      <c r="I16" s="39"/>
      <c r="J16" s="39"/>
    </row>
    <row r="17" spans="1:10" s="37" customFormat="1" ht="12.75">
      <c r="A17" s="36"/>
      <c r="D17" s="36"/>
      <c r="E17" s="36"/>
      <c r="F17" s="36"/>
      <c r="G17" s="36"/>
      <c r="H17" s="50">
        <f>F17+G17</f>
        <v>0</v>
      </c>
      <c r="I17" s="39"/>
      <c r="J17" s="39"/>
    </row>
    <row r="18" spans="1:10" s="37" customFormat="1" ht="12.75">
      <c r="A18" s="36"/>
      <c r="D18" s="36"/>
      <c r="E18" s="36"/>
      <c r="F18" s="36"/>
      <c r="G18" s="36"/>
      <c r="H18" s="50">
        <f>F18+G18</f>
        <v>0</v>
      </c>
      <c r="I18" s="39"/>
      <c r="J18" s="39"/>
    </row>
    <row r="19" spans="1:10" s="37" customFormat="1" ht="12.75">
      <c r="A19" s="36"/>
      <c r="D19" s="36"/>
      <c r="E19" s="36"/>
      <c r="F19" s="36"/>
      <c r="G19" s="36"/>
      <c r="H19" s="50">
        <f>F19+G19</f>
        <v>0</v>
      </c>
      <c r="I19" s="39"/>
      <c r="J19" s="39"/>
    </row>
    <row r="20" spans="1:10" s="37" customFormat="1" ht="12.75">
      <c r="A20" s="36"/>
      <c r="D20" s="36"/>
      <c r="E20" s="36"/>
      <c r="F20" s="36"/>
      <c r="G20" s="36"/>
      <c r="H20" s="50">
        <f>F20+G20</f>
        <v>0</v>
      </c>
      <c r="I20" s="39"/>
      <c r="J20" s="39"/>
    </row>
    <row r="21" spans="1:10" s="37" customFormat="1" ht="12.75">
      <c r="A21" s="36"/>
      <c r="D21" s="36"/>
      <c r="E21" s="36"/>
      <c r="F21" s="36"/>
      <c r="G21" s="36"/>
      <c r="H21" s="50">
        <f>F21+G21</f>
        <v>0</v>
      </c>
      <c r="I21" s="39"/>
      <c r="J21" s="39"/>
    </row>
    <row r="22" spans="1:10" s="37" customFormat="1" ht="12.75">
      <c r="A22" s="36"/>
      <c r="D22" s="36"/>
      <c r="E22" s="36"/>
      <c r="F22" s="36"/>
      <c r="G22" s="36"/>
      <c r="H22" s="50">
        <f>F22+G22</f>
        <v>0</v>
      </c>
      <c r="I22" s="39"/>
      <c r="J22" s="39"/>
    </row>
    <row r="23" spans="1:10" s="37" customFormat="1" ht="12.75">
      <c r="A23" s="36"/>
      <c r="D23" s="36"/>
      <c r="E23" s="36"/>
      <c r="F23" s="36"/>
      <c r="G23" s="36"/>
      <c r="H23" s="50">
        <f>F23+G23</f>
        <v>0</v>
      </c>
      <c r="I23" s="39"/>
      <c r="J23" s="39"/>
    </row>
    <row r="24" spans="1:10" s="37" customFormat="1" ht="12.75">
      <c r="A24" s="36"/>
      <c r="D24" s="36"/>
      <c r="E24" s="36"/>
      <c r="F24" s="36"/>
      <c r="G24" s="36"/>
      <c r="H24" s="50">
        <f>F24+G24</f>
        <v>0</v>
      </c>
      <c r="I24" s="39"/>
      <c r="J24" s="39"/>
    </row>
    <row r="25" spans="1:10" s="37" customFormat="1" ht="12.75">
      <c r="A25" s="36"/>
      <c r="D25" s="36"/>
      <c r="E25" s="36"/>
      <c r="F25" s="36"/>
      <c r="G25" s="36"/>
      <c r="H25" s="50">
        <f>F25+G25</f>
        <v>0</v>
      </c>
      <c r="I25" s="39"/>
      <c r="J25" s="39"/>
    </row>
    <row r="26" spans="1:10" s="37" customFormat="1" ht="12.75">
      <c r="A26" s="36"/>
      <c r="D26" s="36"/>
      <c r="E26" s="36"/>
      <c r="F26" s="36"/>
      <c r="G26" s="36"/>
      <c r="H26" s="50">
        <f>F26+G26</f>
        <v>0</v>
      </c>
      <c r="I26" s="39"/>
      <c r="J26" s="39"/>
    </row>
    <row r="27" spans="1:10" s="37" customFormat="1" ht="12.75">
      <c r="A27" s="36"/>
      <c r="D27" s="36"/>
      <c r="E27" s="36"/>
      <c r="F27" s="36"/>
      <c r="G27" s="36"/>
      <c r="H27" s="50">
        <f>F27+G27</f>
        <v>0</v>
      </c>
      <c r="I27" s="39"/>
      <c r="J27" s="39"/>
    </row>
    <row r="28" spans="1:10" s="37" customFormat="1" ht="12.75">
      <c r="A28" s="36"/>
      <c r="D28" s="36"/>
      <c r="E28" s="36"/>
      <c r="F28" s="36"/>
      <c r="G28" s="36"/>
      <c r="H28" s="50">
        <f>F28+G28</f>
        <v>0</v>
      </c>
      <c r="I28" s="39"/>
      <c r="J28" s="39"/>
    </row>
    <row r="29" spans="1:10" s="37" customFormat="1" ht="12.75">
      <c r="A29" s="36"/>
      <c r="D29" s="36"/>
      <c r="E29" s="36"/>
      <c r="F29" s="36"/>
      <c r="G29" s="36"/>
      <c r="H29" s="50">
        <f>F29+G29</f>
        <v>0</v>
      </c>
      <c r="I29" s="39"/>
      <c r="J29" s="39"/>
    </row>
    <row r="30" spans="1:10" s="37" customFormat="1" ht="12.75">
      <c r="A30" s="36"/>
      <c r="D30" s="36"/>
      <c r="E30" s="36"/>
      <c r="F30" s="36"/>
      <c r="G30" s="36"/>
      <c r="H30" s="50">
        <f>F30+G30</f>
        <v>0</v>
      </c>
      <c r="I30" s="39"/>
      <c r="J30" s="39"/>
    </row>
    <row r="31" spans="1:10" s="37" customFormat="1" ht="12.75">
      <c r="A31" s="36"/>
      <c r="D31" s="36"/>
      <c r="E31" s="36"/>
      <c r="F31" s="36"/>
      <c r="G31" s="36"/>
      <c r="H31" s="50">
        <f>F31+G31</f>
        <v>0</v>
      </c>
      <c r="I31" s="39"/>
      <c r="J31" s="39"/>
    </row>
    <row r="32" spans="1:10" s="37" customFormat="1" ht="12.75">
      <c r="A32" s="36"/>
      <c r="D32" s="36"/>
      <c r="E32" s="36"/>
      <c r="F32" s="36"/>
      <c r="G32" s="36"/>
      <c r="H32" s="50">
        <f>F32+G32</f>
        <v>0</v>
      </c>
      <c r="I32" s="39"/>
      <c r="J32" s="39"/>
    </row>
    <row r="33" spans="1:10" s="37" customFormat="1" ht="12.75">
      <c r="A33" s="36"/>
      <c r="D33" s="36"/>
      <c r="E33" s="36"/>
      <c r="F33" s="36"/>
      <c r="G33" s="36"/>
      <c r="H33" s="50">
        <f>F33+G33</f>
        <v>0</v>
      </c>
      <c r="I33" s="39"/>
      <c r="J33" s="39"/>
    </row>
    <row r="34" spans="1:10" s="37" customFormat="1" ht="12.75">
      <c r="A34" s="36"/>
      <c r="D34" s="36"/>
      <c r="E34" s="36"/>
      <c r="F34" s="36"/>
      <c r="G34" s="36"/>
      <c r="H34" s="50">
        <f>F34+G34</f>
        <v>0</v>
      </c>
      <c r="I34" s="39"/>
      <c r="J34" s="39"/>
    </row>
    <row r="35" spans="1:10" s="37" customFormat="1" ht="12.75">
      <c r="A35" s="36"/>
      <c r="D35" s="36"/>
      <c r="E35" s="36"/>
      <c r="F35" s="36"/>
      <c r="G35" s="36"/>
      <c r="H35" s="50">
        <f>F35+G35</f>
        <v>0</v>
      </c>
      <c r="I35" s="39"/>
      <c r="J35" s="39"/>
    </row>
    <row r="36" spans="1:10" s="37" customFormat="1" ht="12.75">
      <c r="A36" s="36"/>
      <c r="D36" s="36"/>
      <c r="E36" s="36"/>
      <c r="F36" s="36"/>
      <c r="G36" s="36"/>
      <c r="H36" s="50">
        <f>F36+G36</f>
        <v>0</v>
      </c>
      <c r="I36" s="39"/>
      <c r="J36" s="39"/>
    </row>
    <row r="37" spans="1:10" s="37" customFormat="1" ht="12.75">
      <c r="A37" s="36"/>
      <c r="D37" s="36"/>
      <c r="E37" s="36"/>
      <c r="F37" s="36"/>
      <c r="G37" s="36"/>
      <c r="H37" s="50">
        <f>F37+G37</f>
        <v>0</v>
      </c>
      <c r="I37" s="39"/>
      <c r="J37" s="39"/>
    </row>
    <row r="38" spans="1:10" s="37" customFormat="1" ht="12.75">
      <c r="A38" s="36"/>
      <c r="D38" s="36"/>
      <c r="E38" s="36"/>
      <c r="F38" s="36"/>
      <c r="G38" s="36"/>
      <c r="H38" s="50">
        <f>F38+G38</f>
        <v>0</v>
      </c>
      <c r="I38" s="39"/>
      <c r="J38" s="39"/>
    </row>
    <row r="39" spans="1:10" s="37" customFormat="1" ht="12.75">
      <c r="A39" s="36"/>
      <c r="D39" s="36"/>
      <c r="E39" s="36"/>
      <c r="F39" s="36"/>
      <c r="G39" s="36"/>
      <c r="H39" s="50">
        <f>F39+G39</f>
        <v>0</v>
      </c>
      <c r="I39" s="39"/>
      <c r="J39" s="39"/>
    </row>
    <row r="40" spans="1:10" s="37" customFormat="1" ht="12.75">
      <c r="A40" s="36"/>
      <c r="D40" s="36"/>
      <c r="E40" s="36"/>
      <c r="F40" s="36"/>
      <c r="G40" s="36"/>
      <c r="H40" s="50">
        <f>F40+G40</f>
        <v>0</v>
      </c>
      <c r="I40" s="39"/>
      <c r="J40" s="39"/>
    </row>
    <row r="41" spans="1:10" s="37" customFormat="1" ht="12.75">
      <c r="A41" s="36"/>
      <c r="D41" s="36"/>
      <c r="E41" s="36"/>
      <c r="F41" s="36"/>
      <c r="G41" s="36"/>
      <c r="H41" s="50">
        <f>F41+G41</f>
        <v>0</v>
      </c>
      <c r="I41" s="39"/>
      <c r="J41" s="39"/>
    </row>
    <row r="42" spans="1:10" s="37" customFormat="1" ht="12.75">
      <c r="A42" s="36"/>
      <c r="D42" s="36"/>
      <c r="E42" s="36"/>
      <c r="F42" s="36"/>
      <c r="G42" s="36"/>
      <c r="H42" s="50">
        <f>F42+G42</f>
        <v>0</v>
      </c>
      <c r="I42" s="39"/>
      <c r="J42" s="39"/>
    </row>
    <row r="43" spans="1:10" s="37" customFormat="1" ht="12.75">
      <c r="A43" s="36"/>
      <c r="D43" s="36"/>
      <c r="E43" s="36"/>
      <c r="F43" s="36"/>
      <c r="G43" s="36"/>
      <c r="H43" s="50">
        <f>F43+G43</f>
        <v>0</v>
      </c>
      <c r="I43" s="39"/>
      <c r="J43" s="39"/>
    </row>
    <row r="44" spans="1:10" s="37" customFormat="1" ht="12.75">
      <c r="A44" s="36"/>
      <c r="D44" s="36"/>
      <c r="E44" s="36"/>
      <c r="F44" s="36"/>
      <c r="G44" s="36"/>
      <c r="H44" s="50">
        <f>F44+G44</f>
        <v>0</v>
      </c>
      <c r="I44" s="39"/>
      <c r="J44" s="39"/>
    </row>
    <row r="45" spans="1:10" s="37" customFormat="1" ht="12.75">
      <c r="A45" s="36"/>
      <c r="D45" s="36"/>
      <c r="E45" s="36"/>
      <c r="F45" s="36"/>
      <c r="G45" s="36"/>
      <c r="H45" s="50">
        <f>F45+G45</f>
        <v>0</v>
      </c>
      <c r="I45" s="39"/>
      <c r="J45" s="39"/>
    </row>
    <row r="46" spans="1:10" s="37" customFormat="1" ht="12.75">
      <c r="A46" s="36"/>
      <c r="D46" s="36"/>
      <c r="E46" s="36"/>
      <c r="F46" s="36"/>
      <c r="G46" s="36"/>
      <c r="H46" s="50">
        <f>F46+G46</f>
        <v>0</v>
      </c>
      <c r="I46" s="39"/>
      <c r="J46" s="39"/>
    </row>
    <row r="47" spans="1:10" s="37" customFormat="1" ht="12.75">
      <c r="A47" s="36"/>
      <c r="D47" s="36"/>
      <c r="E47" s="36"/>
      <c r="F47" s="36"/>
      <c r="G47" s="36"/>
      <c r="H47" s="50">
        <f>F47+G47</f>
        <v>0</v>
      </c>
      <c r="I47" s="39"/>
      <c r="J47" s="39"/>
    </row>
    <row r="48" spans="1:10" s="37" customFormat="1" ht="12.75">
      <c r="A48" s="36"/>
      <c r="D48" s="36"/>
      <c r="E48" s="36"/>
      <c r="F48" s="36"/>
      <c r="G48" s="36"/>
      <c r="H48" s="50">
        <f>F48+G48</f>
        <v>0</v>
      </c>
      <c r="I48" s="39"/>
      <c r="J48" s="39"/>
    </row>
    <row r="49" spans="1:10" s="37" customFormat="1" ht="12.75">
      <c r="A49" s="36"/>
      <c r="D49" s="36"/>
      <c r="E49" s="36"/>
      <c r="F49" s="36"/>
      <c r="G49" s="36"/>
      <c r="H49" s="50">
        <f>F49+G49</f>
        <v>0</v>
      </c>
      <c r="I49" s="39"/>
      <c r="J49" s="39"/>
    </row>
    <row r="50" spans="1:10" s="37" customFormat="1" ht="12.75">
      <c r="A50" s="36"/>
      <c r="D50" s="36"/>
      <c r="E50" s="36"/>
      <c r="F50" s="36"/>
      <c r="G50" s="36"/>
      <c r="H50" s="50">
        <f>F50+G50</f>
        <v>0</v>
      </c>
      <c r="I50" s="39"/>
      <c r="J50" s="39"/>
    </row>
    <row r="51" spans="1:10" s="37" customFormat="1" ht="12.75">
      <c r="A51" s="36"/>
      <c r="D51" s="36"/>
      <c r="E51" s="36"/>
      <c r="F51" s="36"/>
      <c r="G51" s="36"/>
      <c r="H51" s="50">
        <f>F51+G51</f>
        <v>0</v>
      </c>
      <c r="I51" s="39"/>
      <c r="J51" s="39"/>
    </row>
    <row r="52" spans="1:10" s="37" customFormat="1" ht="12.75">
      <c r="A52" s="36"/>
      <c r="D52" s="36"/>
      <c r="E52" s="36"/>
      <c r="F52" s="36"/>
      <c r="G52" s="36"/>
      <c r="H52" s="50">
        <f>F52+G52</f>
        <v>0</v>
      </c>
      <c r="I52" s="39"/>
      <c r="J52" s="39"/>
    </row>
    <row r="53" spans="1:10" s="37" customFormat="1" ht="12.75">
      <c r="A53" s="36"/>
      <c r="D53" s="36"/>
      <c r="E53" s="36"/>
      <c r="F53" s="36"/>
      <c r="G53" s="36"/>
      <c r="H53" s="50">
        <f>F53+G53</f>
        <v>0</v>
      </c>
      <c r="I53" s="39"/>
      <c r="J53" s="39"/>
    </row>
    <row r="54" spans="1:10" s="37" customFormat="1" ht="12.75">
      <c r="A54" s="36"/>
      <c r="D54" s="36"/>
      <c r="E54" s="36"/>
      <c r="F54" s="36"/>
      <c r="G54" s="36"/>
      <c r="H54" s="50">
        <f>F54+G54</f>
        <v>0</v>
      </c>
      <c r="I54" s="39"/>
      <c r="J54" s="39"/>
    </row>
    <row r="55" spans="1:10" s="37" customFormat="1" ht="12.75">
      <c r="A55" s="36"/>
      <c r="D55" s="36"/>
      <c r="E55" s="36"/>
      <c r="F55" s="36"/>
      <c r="G55" s="36"/>
      <c r="H55" s="50">
        <f>F55+G55</f>
        <v>0</v>
      </c>
      <c r="I55" s="39"/>
      <c r="J55" s="39"/>
    </row>
    <row r="56" spans="1:10" s="37" customFormat="1" ht="12.75">
      <c r="A56" s="36"/>
      <c r="D56" s="36"/>
      <c r="E56" s="36"/>
      <c r="F56" s="36"/>
      <c r="G56" s="36"/>
      <c r="H56" s="50">
        <f>F56+G56</f>
        <v>0</v>
      </c>
      <c r="I56" s="39"/>
      <c r="J56" s="39"/>
    </row>
    <row r="57" spans="1:10" s="37" customFormat="1" ht="12.75">
      <c r="A57" s="36"/>
      <c r="D57" s="36"/>
      <c r="E57" s="36"/>
      <c r="F57" s="36"/>
      <c r="G57" s="36"/>
      <c r="H57" s="50">
        <f>F57+G57</f>
        <v>0</v>
      </c>
      <c r="I57" s="39"/>
      <c r="J57" s="39"/>
    </row>
    <row r="58" spans="1:10" s="37" customFormat="1" ht="12.75">
      <c r="A58" s="36"/>
      <c r="D58" s="36"/>
      <c r="E58" s="36"/>
      <c r="F58" s="36"/>
      <c r="G58" s="36"/>
      <c r="H58" s="50">
        <f>F58+G58</f>
        <v>0</v>
      </c>
      <c r="I58" s="39"/>
      <c r="J58" s="39"/>
    </row>
    <row r="59" spans="1:10" s="37" customFormat="1" ht="12.75">
      <c r="A59" s="36"/>
      <c r="D59" s="36"/>
      <c r="E59" s="36"/>
      <c r="F59" s="36"/>
      <c r="G59" s="36"/>
      <c r="H59" s="50">
        <f>F59+G59</f>
        <v>0</v>
      </c>
      <c r="I59" s="39"/>
      <c r="J59" s="39"/>
    </row>
    <row r="60" spans="1:10" s="37" customFormat="1" ht="12.75">
      <c r="A60" s="36"/>
      <c r="D60" s="36"/>
      <c r="E60" s="36"/>
      <c r="F60" s="36"/>
      <c r="G60" s="36"/>
      <c r="H60" s="50">
        <f>F60+G60</f>
        <v>0</v>
      </c>
      <c r="I60" s="39"/>
      <c r="J60" s="39"/>
    </row>
    <row r="61" spans="1:10" s="37" customFormat="1" ht="12.75">
      <c r="A61" s="36"/>
      <c r="D61" s="36"/>
      <c r="E61" s="36"/>
      <c r="F61" s="36"/>
      <c r="G61" s="36"/>
      <c r="H61" s="50">
        <f>F61+G61</f>
        <v>0</v>
      </c>
      <c r="I61" s="39"/>
      <c r="J61" s="39"/>
    </row>
    <row r="62" spans="1:10" s="37" customFormat="1" ht="12.75">
      <c r="A62" s="36"/>
      <c r="D62" s="36"/>
      <c r="E62" s="36"/>
      <c r="F62" s="36"/>
      <c r="G62" s="36"/>
      <c r="H62" s="50">
        <f>F62+G62</f>
        <v>0</v>
      </c>
      <c r="I62" s="39"/>
      <c r="J62" s="39"/>
    </row>
    <row r="63" spans="1:10" s="37" customFormat="1" ht="12.75">
      <c r="A63" s="36"/>
      <c r="D63" s="36"/>
      <c r="E63" s="36"/>
      <c r="F63" s="36"/>
      <c r="G63" s="36"/>
      <c r="H63" s="50">
        <f>F63+G63</f>
        <v>0</v>
      </c>
      <c r="I63" s="39"/>
      <c r="J63" s="39"/>
    </row>
    <row r="64" spans="1:10" s="37" customFormat="1" ht="12.75">
      <c r="A64" s="36"/>
      <c r="D64" s="36"/>
      <c r="E64" s="36"/>
      <c r="F64" s="36"/>
      <c r="G64" s="36"/>
      <c r="H64" s="50">
        <f>F64+G64</f>
        <v>0</v>
      </c>
      <c r="I64" s="39"/>
      <c r="J64" s="39"/>
    </row>
    <row r="65" spans="1:10" s="37" customFormat="1" ht="12.75">
      <c r="A65" s="36"/>
      <c r="D65" s="36"/>
      <c r="E65" s="36"/>
      <c r="F65" s="36"/>
      <c r="G65" s="36"/>
      <c r="H65" s="50">
        <f>F65+G65</f>
        <v>0</v>
      </c>
      <c r="I65" s="39"/>
      <c r="J65" s="39"/>
    </row>
    <row r="66" spans="1:10" s="37" customFormat="1" ht="12.75">
      <c r="A66" s="36"/>
      <c r="D66" s="36"/>
      <c r="E66" s="36"/>
      <c r="F66" s="36"/>
      <c r="G66" s="36"/>
      <c r="H66" s="50">
        <f>F66+G66</f>
        <v>0</v>
      </c>
      <c r="I66" s="39"/>
      <c r="J66" s="39"/>
    </row>
    <row r="67" spans="1:10" s="37" customFormat="1" ht="12.75">
      <c r="A67" s="36"/>
      <c r="D67" s="36"/>
      <c r="E67" s="36"/>
      <c r="F67" s="36"/>
      <c r="G67" s="36"/>
      <c r="H67" s="50">
        <f>F67+G67</f>
        <v>0</v>
      </c>
      <c r="I67" s="39"/>
      <c r="J67" s="39"/>
    </row>
    <row r="68" spans="1:10" s="37" customFormat="1" ht="12.75">
      <c r="A68" s="36"/>
      <c r="D68" s="36"/>
      <c r="E68" s="36"/>
      <c r="F68" s="36"/>
      <c r="G68" s="36"/>
      <c r="H68" s="50">
        <f>F68+G68</f>
        <v>0</v>
      </c>
      <c r="I68" s="39"/>
      <c r="J68" s="39"/>
    </row>
    <row r="69" spans="1:10" s="37" customFormat="1" ht="12.75">
      <c r="A69" s="36"/>
      <c r="D69" s="36"/>
      <c r="E69" s="36"/>
      <c r="F69" s="36"/>
      <c r="G69" s="36"/>
      <c r="H69" s="50">
        <f>F69+G69</f>
        <v>0</v>
      </c>
      <c r="I69" s="39"/>
      <c r="J69" s="39"/>
    </row>
    <row r="70" spans="1:10" s="37" customFormat="1" ht="12.75">
      <c r="A70" s="36"/>
      <c r="D70" s="36"/>
      <c r="E70" s="36"/>
      <c r="F70" s="36"/>
      <c r="G70" s="36"/>
      <c r="H70" s="50">
        <f>F70+G70</f>
        <v>0</v>
      </c>
      <c r="I70" s="39"/>
      <c r="J70" s="39"/>
    </row>
    <row r="71" spans="1:10" s="37" customFormat="1" ht="12.75">
      <c r="A71" s="36"/>
      <c r="D71" s="36"/>
      <c r="E71" s="36"/>
      <c r="F71" s="36"/>
      <c r="G71" s="36"/>
      <c r="H71" s="36"/>
      <c r="I71" s="39"/>
      <c r="J71" s="39"/>
    </row>
    <row r="72" spans="1:10" s="37" customFormat="1" ht="12.75">
      <c r="A72" s="36"/>
      <c r="D72" s="36"/>
      <c r="E72" s="36"/>
      <c r="F72" s="36"/>
      <c r="G72" s="36"/>
      <c r="H72" s="36"/>
      <c r="I72" s="39"/>
      <c r="J72" s="39"/>
    </row>
    <row r="73" spans="1:10" s="37" customFormat="1" ht="12.75">
      <c r="A73" s="36"/>
      <c r="D73" s="36"/>
      <c r="E73" s="36"/>
      <c r="F73" s="36"/>
      <c r="G73" s="36"/>
      <c r="H73" s="36"/>
      <c r="I73" s="39"/>
      <c r="J73" s="39"/>
    </row>
    <row r="74" spans="1:10" s="37" customFormat="1" ht="12.75">
      <c r="A74" s="36"/>
      <c r="D74" s="36"/>
      <c r="E74" s="36"/>
      <c r="F74" s="36"/>
      <c r="G74" s="36"/>
      <c r="H74" s="36"/>
      <c r="I74" s="39"/>
      <c r="J74" s="39"/>
    </row>
    <row r="75" spans="1:10" s="37" customFormat="1" ht="12.75">
      <c r="A75" s="36"/>
      <c r="D75" s="36"/>
      <c r="E75" s="36"/>
      <c r="F75" s="36"/>
      <c r="G75" s="36"/>
      <c r="H75" s="36"/>
      <c r="I75" s="39"/>
      <c r="J75" s="39"/>
    </row>
    <row r="76" spans="1:10" s="37" customFormat="1" ht="12.75">
      <c r="A76" s="36"/>
      <c r="D76" s="36"/>
      <c r="E76" s="36"/>
      <c r="F76" s="36"/>
      <c r="G76" s="36"/>
      <c r="H76" s="36"/>
      <c r="I76" s="39"/>
      <c r="J76" s="39"/>
    </row>
    <row r="77" spans="1:10" s="37" customFormat="1" ht="12.75">
      <c r="A77" s="36"/>
      <c r="D77" s="36"/>
      <c r="E77" s="36"/>
      <c r="F77" s="36"/>
      <c r="G77" s="36"/>
      <c r="H77" s="36"/>
      <c r="I77" s="39"/>
      <c r="J77" s="39"/>
    </row>
    <row r="78" spans="1:10" s="37" customFormat="1" ht="12.75">
      <c r="A78" s="36"/>
      <c r="D78" s="36"/>
      <c r="E78" s="36"/>
      <c r="F78" s="36"/>
      <c r="G78" s="36"/>
      <c r="H78" s="36"/>
      <c r="I78" s="39"/>
      <c r="J78" s="39"/>
    </row>
    <row r="79" spans="1:10" s="37" customFormat="1" ht="12.75">
      <c r="A79" s="36"/>
      <c r="D79" s="36"/>
      <c r="E79" s="36"/>
      <c r="F79" s="36"/>
      <c r="G79" s="36"/>
      <c r="H79" s="36"/>
      <c r="I79" s="39"/>
      <c r="J79" s="39"/>
    </row>
    <row r="80" spans="1:10" s="37" customFormat="1" ht="12.75">
      <c r="A80" s="36"/>
      <c r="D80" s="36"/>
      <c r="E80" s="36"/>
      <c r="F80" s="36"/>
      <c r="G80" s="36"/>
      <c r="H80" s="36"/>
      <c r="I80" s="39"/>
      <c r="J80" s="39"/>
    </row>
    <row r="81" spans="1:10" s="37" customFormat="1" ht="12.75">
      <c r="A81" s="36"/>
      <c r="D81" s="36"/>
      <c r="E81" s="36"/>
      <c r="F81" s="36"/>
      <c r="G81" s="36"/>
      <c r="H81" s="36"/>
      <c r="I81" s="39"/>
      <c r="J81" s="39"/>
    </row>
    <row r="82" spans="1:10" s="37" customFormat="1" ht="12.75">
      <c r="A82" s="36"/>
      <c r="D82" s="36"/>
      <c r="E82" s="36"/>
      <c r="F82" s="36"/>
      <c r="G82" s="36"/>
      <c r="H82" s="36"/>
      <c r="I82" s="39"/>
      <c r="J82" s="39"/>
    </row>
    <row r="83" spans="1:10" s="37" customFormat="1" ht="12.75">
      <c r="A83" s="36"/>
      <c r="D83" s="36"/>
      <c r="E83" s="36"/>
      <c r="F83" s="36"/>
      <c r="G83" s="36"/>
      <c r="H83" s="36"/>
      <c r="I83" s="39"/>
      <c r="J83" s="39"/>
    </row>
    <row r="84" spans="1:10" s="37" customFormat="1" ht="12.75">
      <c r="A84" s="36"/>
      <c r="D84" s="36"/>
      <c r="E84" s="36"/>
      <c r="F84" s="36"/>
      <c r="G84" s="36"/>
      <c r="H84" s="36"/>
      <c r="I84" s="39"/>
      <c r="J84" s="39"/>
    </row>
    <row r="85" spans="1:10" s="37" customFormat="1" ht="12.75">
      <c r="A85" s="36"/>
      <c r="D85" s="36"/>
      <c r="E85" s="36"/>
      <c r="F85" s="36"/>
      <c r="G85" s="36"/>
      <c r="H85" s="36"/>
      <c r="I85" s="39"/>
      <c r="J85" s="39"/>
    </row>
    <row r="86" spans="1:10" s="37" customFormat="1" ht="12.75">
      <c r="A86" s="36"/>
      <c r="D86" s="36"/>
      <c r="E86" s="36"/>
      <c r="F86" s="36"/>
      <c r="G86" s="36"/>
      <c r="H86" s="36"/>
      <c r="I86" s="39"/>
      <c r="J86" s="39"/>
    </row>
    <row r="87" spans="1:10" s="37" customFormat="1" ht="12.75">
      <c r="A87" s="36"/>
      <c r="D87" s="36"/>
      <c r="E87" s="36"/>
      <c r="F87" s="36"/>
      <c r="G87" s="36"/>
      <c r="H87" s="36"/>
      <c r="I87" s="39"/>
      <c r="J87" s="39"/>
    </row>
    <row r="88" spans="1:10" s="37" customFormat="1" ht="12.75">
      <c r="A88" s="36"/>
      <c r="D88" s="36"/>
      <c r="E88" s="36"/>
      <c r="F88" s="36"/>
      <c r="G88" s="36"/>
      <c r="H88" s="36"/>
      <c r="I88" s="39"/>
      <c r="J88" s="39"/>
    </row>
    <row r="89" spans="1:10" s="37" customFormat="1" ht="12.75">
      <c r="A89" s="36"/>
      <c r="D89" s="36"/>
      <c r="E89" s="36"/>
      <c r="F89" s="36"/>
      <c r="G89" s="36"/>
      <c r="H89" s="36"/>
      <c r="I89" s="39"/>
      <c r="J89" s="39"/>
    </row>
    <row r="90" spans="1:10" s="37" customFormat="1" ht="12.75">
      <c r="A90" s="36"/>
      <c r="D90" s="36"/>
      <c r="E90" s="36"/>
      <c r="F90" s="36"/>
      <c r="G90" s="36"/>
      <c r="H90" s="36"/>
      <c r="I90" s="39"/>
      <c r="J90" s="39"/>
    </row>
    <row r="91" spans="1:10" s="37" customFormat="1" ht="12.75">
      <c r="A91" s="36"/>
      <c r="D91" s="36"/>
      <c r="E91" s="36"/>
      <c r="F91" s="36"/>
      <c r="G91" s="36"/>
      <c r="H91" s="36"/>
      <c r="I91" s="39"/>
      <c r="J91" s="39"/>
    </row>
    <row r="92" spans="1:10" s="37" customFormat="1" ht="12.75">
      <c r="A92" s="36"/>
      <c r="D92" s="36"/>
      <c r="E92" s="36"/>
      <c r="F92" s="36"/>
      <c r="G92" s="36"/>
      <c r="H92" s="36"/>
      <c r="I92" s="39"/>
      <c r="J92" s="39"/>
    </row>
    <row r="93" spans="1:10" s="37" customFormat="1" ht="12.75">
      <c r="A93" s="36"/>
      <c r="D93" s="36"/>
      <c r="E93" s="36"/>
      <c r="F93" s="36"/>
      <c r="G93" s="36"/>
      <c r="H93" s="36"/>
      <c r="I93" s="39"/>
      <c r="J93" s="39"/>
    </row>
    <row r="94" spans="1:10" s="37" customFormat="1" ht="12.75">
      <c r="A94" s="36"/>
      <c r="D94" s="36"/>
      <c r="E94" s="36"/>
      <c r="F94" s="36"/>
      <c r="G94" s="36"/>
      <c r="H94" s="36"/>
      <c r="I94" s="39"/>
      <c r="J94" s="39"/>
    </row>
    <row r="95" spans="1:10" s="37" customFormat="1" ht="12.75">
      <c r="A95" s="36"/>
      <c r="D95" s="36"/>
      <c r="E95" s="36"/>
      <c r="F95" s="36"/>
      <c r="G95" s="36"/>
      <c r="H95" s="36"/>
      <c r="I95" s="39"/>
      <c r="J95" s="39"/>
    </row>
    <row r="96" spans="1:10" s="37" customFormat="1" ht="12.75">
      <c r="A96" s="36"/>
      <c r="D96" s="36"/>
      <c r="E96" s="36"/>
      <c r="F96" s="36"/>
      <c r="G96" s="36"/>
      <c r="H96" s="36"/>
      <c r="I96" s="39"/>
      <c r="J96" s="39"/>
    </row>
    <row r="97" spans="1:10" s="37" customFormat="1" ht="12.75">
      <c r="A97" s="36"/>
      <c r="D97" s="36"/>
      <c r="E97" s="36"/>
      <c r="F97" s="36"/>
      <c r="G97" s="36"/>
      <c r="H97" s="36"/>
      <c r="I97" s="39"/>
      <c r="J97" s="39"/>
    </row>
    <row r="98" spans="1:10" s="37" customFormat="1" ht="12.75">
      <c r="A98" s="36"/>
      <c r="D98" s="36"/>
      <c r="E98" s="36"/>
      <c r="F98" s="36"/>
      <c r="G98" s="36"/>
      <c r="H98" s="36"/>
      <c r="I98" s="39"/>
      <c r="J98" s="39"/>
    </row>
    <row r="99" spans="1:10" s="37" customFormat="1" ht="12.75">
      <c r="A99" s="36"/>
      <c r="D99" s="36"/>
      <c r="E99" s="36"/>
      <c r="F99" s="36"/>
      <c r="G99" s="36"/>
      <c r="H99" s="36"/>
      <c r="I99" s="39"/>
      <c r="J99" s="39"/>
    </row>
    <row r="100" spans="1:10" s="37" customFormat="1" ht="12.75">
      <c r="A100" s="36"/>
      <c r="D100" s="36"/>
      <c r="E100" s="36"/>
      <c r="F100" s="36"/>
      <c r="G100" s="36"/>
      <c r="H100" s="36"/>
      <c r="I100" s="39"/>
      <c r="J100" s="39"/>
    </row>
  </sheetData>
  <sheetProtection selectLockedCells="1" selectUnlockedCells="1"/>
  <mergeCells count="2">
    <mergeCell ref="F2:H2"/>
    <mergeCell ref="I2:J2"/>
  </mergeCells>
  <conditionalFormatting sqref="H4:H70">
    <cfRule type="cellIs" priority="1" dxfId="0" operator="equal" stopIfTrue="1">
      <formula>0</formula>
    </cfRule>
  </conditionalFormatting>
  <conditionalFormatting sqref="I4:J70">
    <cfRule type="cellIs" priority="2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2019-05-05T18:48:47Z</dcterms:modified>
  <cp:category/>
  <cp:version/>
  <cp:contentType/>
  <cp:contentStatus/>
  <cp:revision>1</cp:revision>
</cp:coreProperties>
</file>